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tabRatio="889" firstSheet="4" activeTab="6"/>
  </bookViews>
  <sheets>
    <sheet name="ア 処理現況１" sheetId="1" r:id="rId1"/>
    <sheet name="ア 処理現況２" sheetId="2" r:id="rId2"/>
    <sheet name="ア 処理現況３" sheetId="3" r:id="rId3"/>
    <sheet name="ア 処理現況４" sheetId="4" r:id="rId4"/>
    <sheet name="イ 排出 総括表" sheetId="5" r:id="rId5"/>
    <sheet name="イ 排出 収集形態別" sheetId="6" r:id="rId6"/>
    <sheet name="イ 排出形態別" sheetId="7" r:id="rId7"/>
    <sheet name="ウ 中間処理" sheetId="8" r:id="rId8"/>
    <sheet name="ウ 最終処分" sheetId="9" r:id="rId9"/>
    <sheet name="ウ 資源 計" sheetId="10" r:id="rId10"/>
    <sheet name="資源 紙" sheetId="11" r:id="rId11"/>
    <sheet name="資源 金属" sheetId="12" r:id="rId12"/>
    <sheet name="資源 ｶﾞﾗｽ" sheetId="13" r:id="rId13"/>
    <sheet name="資源 ﾍﾟｯﾄ" sheetId="14" r:id="rId14"/>
    <sheet name="資源 プラ" sheetId="15" r:id="rId15"/>
    <sheet name="資源 布" sheetId="16" r:id="rId16"/>
    <sheet name="資源 他" sheetId="17" r:id="rId17"/>
  </sheets>
  <definedNames>
    <definedName name="_xlnm.Print_Area" localSheetId="0">'ア 処理現況１'!$A$1:$J$23</definedName>
    <definedName name="_xlnm.Print_Area" localSheetId="1">'ア 処理現況２'!$B$1:$R$50</definedName>
    <definedName name="_xlnm.Print_Area" localSheetId="2">'ア 処理現況３'!$A$2:$M$57</definedName>
    <definedName name="_xlnm.Print_Area" localSheetId="3">'ア 処理現況４'!$B$2:$Q$74</definedName>
    <definedName name="_xlnm.Print_Area" localSheetId="5">'イ 排出 収集形態別'!$A$1:$X$76</definedName>
    <definedName name="_xlnm.Print_Area" localSheetId="4">'イ 排出 総括表'!$A$1:$P$77</definedName>
    <definedName name="_xlnm.Print_Area" localSheetId="6">'イ 排出形態別'!$A$1:$M$92</definedName>
    <definedName name="_xlnm.Print_Area" localSheetId="8">'ウ 最終処分'!$A$1:$Q$77</definedName>
    <definedName name="_xlnm.Print_Area" localSheetId="7">'ウ 中間処理'!$A$1:$Q$80</definedName>
    <definedName name="_xlnm.Print_Area" localSheetId="12">'資源 ｶﾞﾗｽ'!$A$1:$J$79</definedName>
    <definedName name="_xlnm.Print_Area" localSheetId="14">'資源 プラ'!$A$1:$J$79</definedName>
    <definedName name="_xlnm.Print_Area" localSheetId="13">'資源 ﾍﾟｯﾄ'!$A$1:$J$79</definedName>
    <definedName name="_xlnm.Print_Area" localSheetId="11">'資源 金属'!$A$1:$J$79</definedName>
    <definedName name="_xlnm.Print_Area" localSheetId="10">'資源 紙'!$A$1:$J$79</definedName>
    <definedName name="_xlnm.Print_Area" localSheetId="16">'資源 他'!$A$1:$J$79</definedName>
    <definedName name="_xlnm.Print_Area" localSheetId="15">'資源 布'!$A$1:$J$79</definedName>
  </definedNames>
  <calcPr fullCalcOnLoad="1"/>
</workbook>
</file>

<file path=xl/sharedStrings.xml><?xml version="1.0" encoding="utf-8"?>
<sst xmlns="http://schemas.openxmlformats.org/spreadsheetml/2006/main" count="1508" uniqueCount="333">
  <si>
    <t>最終処分量（自区内処理＋自区外処理［県内処理］＋自区外処理［県外処理］）</t>
  </si>
  <si>
    <t>内　訳</t>
  </si>
  <si>
    <t>ごみ堆肥化施設</t>
  </si>
  <si>
    <t>［排出量］</t>
  </si>
  <si>
    <t>その他</t>
  </si>
  <si>
    <t>自家処理量</t>
  </si>
  <si>
    <t>集団回収量</t>
  </si>
  <si>
    <t>　　　「その他の施設」とは、最終処分を目的とした減容化施設等をいう。</t>
  </si>
  <si>
    <t>（注）収集ごみの「その他」とは、危険ごみ等をいう。</t>
  </si>
  <si>
    <t>（焼却以外の中間処理施設）</t>
  </si>
  <si>
    <t>（直接資源化）</t>
  </si>
  <si>
    <t>排　出　形　態</t>
  </si>
  <si>
    <t>　排出者が直接搬入</t>
  </si>
  <si>
    <t>（イ）ごみ排出の状況</t>
  </si>
  <si>
    <t>（ウ）ごみ処理の状況</t>
  </si>
  <si>
    <t>　自家処理</t>
  </si>
  <si>
    <t xml:space="preserve"> 　　　　「総資源化量」とは、「資源化量」と「集団回収量」の合計値をいう。</t>
  </si>
  <si>
    <t>　 （注）「資源化量」とは、「施設処理に伴う資源化量」と「直接資源化量」の合計値をいう。</t>
  </si>
  <si>
    <t>・</t>
  </si>
  <si>
    <t>処理しなければならないごみの一人一日当たりの量</t>
  </si>
  <si>
    <t>処理しなければならないごみの量</t>
  </si>
  <si>
    <t>　 （注）「ごみの総排出量」とは、「収集ごみ量」、「直接搬入ごみ量」、「自家処理量」、「集団回収量」の合計値をいう。</t>
  </si>
  <si>
    <t>　 　　　「処理しなければならないごみの量」とは、「ごみの総排出量」から「資源ごみ量」及び「集団回収量」を除いた値をいう。</t>
  </si>
  <si>
    <t>（注）「処理しなければならないごみの量」＝「ごみの総排出量」－（「資源ごみ量」＋「集団回収量」）</t>
  </si>
  <si>
    <t>（２）ごみ処理の現況（平成20年度実績）</t>
  </si>
  <si>
    <t>　　　　 「リサイクル率」＝（「総資源化量」／（「収集ごみ量」＋「直接搬入ごみ量」＋「集団回収量」））×１００</t>
  </si>
  <si>
    <t>「面積」は、国土交通省国土地理院『平成20年全国都道府県市区町村別面積調』（平成20年10月1日現在）による参考値である。</t>
  </si>
  <si>
    <t>「人口」は、住民基本台帳人口（平成20年10月1日現在）と外国人登録人口（平成20年10月1日現在）による合計値である。</t>
  </si>
  <si>
    <t>（前年度　15.8％）</t>
  </si>
  <si>
    <t>（前年度　92.8％）</t>
  </si>
  <si>
    <t>　集団回収</t>
  </si>
  <si>
    <t>　市町村・組合による収集</t>
  </si>
  <si>
    <t>　直営による収集</t>
  </si>
  <si>
    <t>　委託業者による収集</t>
  </si>
  <si>
    <t>　許可業者による収集</t>
  </si>
  <si>
    <t>計</t>
  </si>
  <si>
    <t>市町村名</t>
  </si>
  <si>
    <t>町村計</t>
  </si>
  <si>
    <t>市　計</t>
  </si>
  <si>
    <t>リサイクル率</t>
  </si>
  <si>
    <t>粗大ごみ</t>
  </si>
  <si>
    <t>県合計</t>
  </si>
  <si>
    <t>(注１)</t>
  </si>
  <si>
    <t>(注２)</t>
  </si>
  <si>
    <t>可燃ごみ</t>
  </si>
  <si>
    <t>不燃ごみ</t>
  </si>
  <si>
    <t>資源ごみ</t>
  </si>
  <si>
    <t>直営</t>
  </si>
  <si>
    <t>委託</t>
  </si>
  <si>
    <t>総資源化量</t>
  </si>
  <si>
    <t>計画収集人口</t>
  </si>
  <si>
    <t>自家処理人口</t>
  </si>
  <si>
    <t>　　イ　直接埋立率</t>
  </si>
  <si>
    <t>　　ア　最終処分量</t>
  </si>
  <si>
    <t>　直接埋立率（％）</t>
  </si>
  <si>
    <t>直接埋立量</t>
  </si>
  <si>
    <t>（２）一般廃棄物最終処分の状況</t>
  </si>
  <si>
    <t>　　ウ　一般廃棄物最終処分場の残余容量</t>
  </si>
  <si>
    <t>　　エ　一般廃棄物最終処分場の残余年数　</t>
  </si>
  <si>
    <t>　残余年数（年）</t>
  </si>
  <si>
    <t>許可</t>
  </si>
  <si>
    <t>（ウ）排出形態別ごみ量</t>
  </si>
  <si>
    <t>直接搬入ごみ</t>
  </si>
  <si>
    <t>ウ　ごみ処理の状況</t>
  </si>
  <si>
    <t>直接資源化</t>
  </si>
  <si>
    <t>小　計</t>
  </si>
  <si>
    <t>焼却施設</t>
  </si>
  <si>
    <t>（ウ）資源化の状況</t>
  </si>
  <si>
    <t>ア　概況</t>
  </si>
  <si>
    <t>（ア）愛知県の行政区域人口・面積</t>
  </si>
  <si>
    <t>１　廃棄物処理の状況</t>
  </si>
  <si>
    <t>面　積</t>
  </si>
  <si>
    <t>人　口</t>
  </si>
  <si>
    <t>人</t>
  </si>
  <si>
    <t>計画収集人口等</t>
  </si>
  <si>
    <t>　計画処理区域内面積</t>
  </si>
  <si>
    <t>構成比（％）</t>
  </si>
  <si>
    <t>　計画処理区域内人口</t>
  </si>
  <si>
    <t>　計画収集人口</t>
  </si>
  <si>
    <t>　自家処理人口</t>
  </si>
  <si>
    <t>t/年</t>
  </si>
  <si>
    <t>［処理量］</t>
  </si>
  <si>
    <t>収集ごみ</t>
  </si>
  <si>
    <t>（直接埋立）</t>
  </si>
  <si>
    <t>最終処分場</t>
  </si>
  <si>
    <t>（焼却残渣の埋立）</t>
  </si>
  <si>
    <t>（焼却）</t>
  </si>
  <si>
    <t>焼　却　施　設</t>
  </si>
  <si>
    <t>（処理残渣の焼却）</t>
  </si>
  <si>
    <t>（処理残渣の埋立）</t>
  </si>
  <si>
    <t>粗大ごみ処理施設</t>
  </si>
  <si>
    <t>ごみ燃料化施設</t>
  </si>
  <si>
    <t>集団回収</t>
  </si>
  <si>
    <t>自家処理</t>
  </si>
  <si>
    <t>（エ）ごみ処理事業における指標</t>
  </si>
  <si>
    <t>１　ごみの排出量</t>
  </si>
  <si>
    <t>年度</t>
  </si>
  <si>
    <t>元</t>
  </si>
  <si>
    <t>２　ごみ処理状況</t>
  </si>
  <si>
    <t>（１）ごみ減量処理率及びリサイクル率</t>
  </si>
  <si>
    <t>収集ごみ量＋直接搬入ごみ量</t>
  </si>
  <si>
    <t>集団回収量</t>
  </si>
  <si>
    <t>・直接焼却率</t>
  </si>
  <si>
    <t>ごみの処理及び維持管理費の推移</t>
  </si>
  <si>
    <t>一人当たり</t>
  </si>
  <si>
    <t>ごみ１トン当たり</t>
  </si>
  <si>
    <t>資源化量＋集団回収量</t>
  </si>
  <si>
    <t>　 　　　数値は四捨五入のため合計値が一致しないことがある。</t>
  </si>
  <si>
    <t>収集ごみ量＋直接搬入ごみ量＋集団回収量</t>
  </si>
  <si>
    <t>３　ごみ処理経費の状況</t>
  </si>
  <si>
    <t>（１）ごみ処理経費</t>
  </si>
  <si>
    <t>（２）一人当たりのごみ処理経費</t>
  </si>
  <si>
    <t>ｋ㎡</t>
  </si>
  <si>
    <t>ｋ㎡</t>
  </si>
  <si>
    <t>（施設処理に伴う資源化）</t>
  </si>
  <si>
    <t>（資源化）</t>
  </si>
  <si>
    <t>　ｄ　ガラス類１／２</t>
  </si>
  <si>
    <t>　ｄ　ガラス類２／２</t>
  </si>
  <si>
    <t>　ｇ　布類１／２</t>
  </si>
  <si>
    <t>　ｇ　布類２／２</t>
  </si>
  <si>
    <t>　　　「処理しなければならないごみの一人一日当たりの量」＝（「処理しなければならないごみの量」×1,000,000）／（「総人口」×365）</t>
  </si>
  <si>
    <t>資源化量</t>
  </si>
  <si>
    <t>（単位：ｔ／年）</t>
  </si>
  <si>
    <t>リサイ
クル率
(％)</t>
  </si>
  <si>
    <t>　</t>
  </si>
  <si>
    <t>　　イ　リサイクル率</t>
  </si>
  <si>
    <t>　　ア　経費（合計）</t>
  </si>
  <si>
    <t>　　イ　建設・改良費</t>
  </si>
  <si>
    <t>　　ウ　処理及び維持管理費</t>
  </si>
  <si>
    <t>　　エ　その他の経費</t>
  </si>
  <si>
    <t>　　ア　一人当たりの経費（合計）</t>
  </si>
  <si>
    <t>　　イ　一人当たりの建設・改良費</t>
  </si>
  <si>
    <t>　　ウ　一人当たりの処理及び維持管理費</t>
  </si>
  <si>
    <t>　　エ　一人当たりのその他の経費</t>
  </si>
  <si>
    <t>　　ア　ごみ減量処理率</t>
  </si>
  <si>
    <t>　ごみ減量処理率（％）</t>
  </si>
  <si>
    <t>＝</t>
  </si>
  <si>
    <t>×１００</t>
  </si>
  <si>
    <t>＝</t>
  </si>
  <si>
    <t>　リサイクル率（％）</t>
  </si>
  <si>
    <t>×１００</t>
  </si>
  <si>
    <t>　外国人人口</t>
  </si>
  <si>
    <t>外国人人口</t>
  </si>
  <si>
    <t>　　　　 「その他の経費」とは、第三セクターへの拠出金等、他の項目に属さない経費をいう。</t>
  </si>
  <si>
    <t>　 （注）「ごみ処理経費」については、起債償還額にかかるものは除く。</t>
  </si>
  <si>
    <t>総　計</t>
  </si>
  <si>
    <t>小　計</t>
  </si>
  <si>
    <t>収集ごみ量（可燃ごみ＋不燃ごみ＋資源ごみ＋その他＋粗大ごみ）</t>
  </si>
  <si>
    <t>直接搬入
ごみ量</t>
  </si>
  <si>
    <t>生活系
ごみ量</t>
  </si>
  <si>
    <t>事業系
ごみ量</t>
  </si>
  <si>
    <t>弥富市</t>
  </si>
  <si>
    <t>粗大
ごみ量</t>
  </si>
  <si>
    <t>資源
ごみ量</t>
  </si>
  <si>
    <t>不燃
ごみ量</t>
  </si>
  <si>
    <t>可燃
ごみ量</t>
  </si>
  <si>
    <t>総人口</t>
  </si>
  <si>
    <t>処理しなければならないごみの一人一日当たりの量
(g/人･日)</t>
  </si>
  <si>
    <t>その他
ごみ量</t>
  </si>
  <si>
    <t>直接焼却量＋直接焼却以外の中間処理量</t>
  </si>
  <si>
    <t xml:space="preserve"> 直接焼却率＋直接焼却以外の中間処理率</t>
  </si>
  <si>
    <t>・直接焼却以外の中間処理率</t>
  </si>
  <si>
    <t>処理しなければならないごみの一人一日当たりの量</t>
  </si>
  <si>
    <t>施設処理に伴う資源化量</t>
  </si>
  <si>
    <t>　ｅ　ペットボトル１／２</t>
  </si>
  <si>
    <t>　ｅ　ペットボトル２／２</t>
  </si>
  <si>
    <t>自区外処理［県外処理］</t>
  </si>
  <si>
    <t>収集ごみ量</t>
  </si>
  <si>
    <t>直接
搬入
ごみ量</t>
  </si>
  <si>
    <t>自　家
処理量</t>
  </si>
  <si>
    <t>集　団
回収量</t>
  </si>
  <si>
    <t>　 （注１）「ごみの総排出量」とは、「収集ごみ量」、「直接搬入ごみ量」、「自家処理量」、「集団回収量」の合計値をいう。</t>
  </si>
  <si>
    <t>　 （注２）「人口」の定義について、平成19年度から住民基本台帳人口に外国人登録人口を含めている。</t>
  </si>
  <si>
    <t xml:space="preserve"> 　　　　「人口」の定義について、平成19年度から住民基本台帳人口に外国人登録人口を含めている。</t>
  </si>
  <si>
    <t>一人一日当たりのごみ排出量</t>
  </si>
  <si>
    <t>最終処分量</t>
  </si>
  <si>
    <t>総資源化</t>
  </si>
  <si>
    <t>　 　　　「資源化量」と「集団回収量」の合計値を、「総資源化量」という。</t>
  </si>
  <si>
    <t>ごみの総排出量と最終処分量の経年変化</t>
  </si>
  <si>
    <t>総資源化量とリサイクル率の経年変化</t>
  </si>
  <si>
    <t>総資源化量</t>
  </si>
  <si>
    <t>ごみ
堆肥化
施設</t>
  </si>
  <si>
    <t>ごみ
燃料化
施設</t>
  </si>
  <si>
    <t>粗大ごみ
処理施設</t>
  </si>
  <si>
    <t>その他
の施設</t>
  </si>
  <si>
    <t>その他の
資源化等
を行う
施設</t>
  </si>
  <si>
    <t>（注）「粗大ごみ処理施設」とは、粗大ごみを対象に破砕、圧縮等の処理及び有価物の選別を行う施設をいう。</t>
  </si>
  <si>
    <t>　　　「その他の施設」とは、資源化を目的とせず最終処分のための破砕、減容化等を行う施設をいう。</t>
  </si>
  <si>
    <t>　　　「ごみ堆肥化施設」とは、竪型多段式、横型箱式等原料の移送・攪拌が機械化され、ごみ堆肥化を行う施設をいう。</t>
  </si>
  <si>
    <t>　　　「ごみ燃料化施設」とは、固形化等により、ごみ燃料化を行う施設をいう。</t>
  </si>
  <si>
    <t>総計（総排出量）</t>
  </si>
  <si>
    <t>総排出量</t>
  </si>
  <si>
    <t>総排出量（収集ごみ量＋直接搬入ごみ量＋自家処理量＋集団回収量）</t>
  </si>
  <si>
    <t>　　　「リサイクル率」＝（（「資源化量」＋「集団回収量」）／（「収集ごみ量」＋「直接搬入ごみ量」＋「集団回収量」））×１００</t>
  </si>
  <si>
    <t>処理しなければならないごみの量
(ｔ／年)</t>
  </si>
  <si>
    <t>収集ごみ量＋直接搬入ごみ量</t>
  </si>
  <si>
    <t>弥富市</t>
  </si>
  <si>
    <t>直接
資源化量</t>
  </si>
  <si>
    <t>（前年度　77.0％）</t>
  </si>
  <si>
    <t>（前年度　22.6％）</t>
  </si>
  <si>
    <t>（前年度　0.7％）</t>
  </si>
  <si>
    <t>（前年度　316千t/年）</t>
  </si>
  <si>
    <t>（前年度　2,895千t/年）</t>
  </si>
  <si>
    <t>（前年度　1,065ｇ/人･日）</t>
  </si>
  <si>
    <t>（前年度　2,324千t/年）</t>
  </si>
  <si>
    <t>（前年度　855ｇ/人･日）</t>
  </si>
  <si>
    <t>（前年度　2,946千m3）</t>
  </si>
  <si>
    <t>（前年度　14.2年）</t>
  </si>
  <si>
    <t>（前年度　1,232億円）</t>
  </si>
  <si>
    <t>（前年度　  167億円）</t>
  </si>
  <si>
    <t>（前年度　   52億円）</t>
  </si>
  <si>
    <t>（前年度　　16,588円）</t>
  </si>
  <si>
    <t>（前年度　　 2,250円）</t>
  </si>
  <si>
    <t>（前年度　　13,631円）</t>
  </si>
  <si>
    <t>（前年度　　   707円）</t>
  </si>
  <si>
    <t>（前年度  1,013億円）</t>
  </si>
  <si>
    <t>総　　計</t>
  </si>
  <si>
    <t>収集ごみ量</t>
  </si>
  <si>
    <t>直接搬入ごみ量</t>
  </si>
  <si>
    <t>集団
回収量</t>
  </si>
  <si>
    <t>ごみ堆肥化施設</t>
  </si>
  <si>
    <t>その他の資源化等を行う施設</t>
  </si>
  <si>
    <t>イ　ごみ排出の状況</t>
  </si>
  <si>
    <t>残余容量（m3）</t>
  </si>
  <si>
    <t>埋立容量（覆土を含む）（m3/年度）</t>
  </si>
  <si>
    <t>施設処理に伴う資源化量</t>
  </si>
  <si>
    <t>ごみの総排出量</t>
  </si>
  <si>
    <t>　　　　 「リサイクル率」＝（（「資源化量」＋「集団回収量」）／（「収集ごみ量」＋「直接搬入ごみ量」＋「集団回収量」））×１００</t>
  </si>
  <si>
    <t>収集ごみ量（可燃ごみ＋不燃ごみ＋資源ごみ＋その他＋粗大ごみ）＋直接搬入ごみ量</t>
  </si>
  <si>
    <t>可燃ごみ</t>
  </si>
  <si>
    <t>不燃ごみ</t>
  </si>
  <si>
    <t>資源ごみ</t>
  </si>
  <si>
    <t>その他</t>
  </si>
  <si>
    <t>粗大ごみ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</si>
  <si>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</si>
  <si>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</si>
  <si>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</si>
  <si>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</si>
  <si>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</si>
  <si>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</si>
  <si>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</si>
  <si>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</si>
  <si>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</si>
  <si>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</si>
  <si>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</si>
  <si>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</si>
  <si>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</si>
  <si>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</si>
  <si>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</si>
  <si>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</si>
  <si>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</si>
  <si>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</si>
  <si>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</si>
  <si>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</si>
  <si>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</si>
  <si>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</si>
  <si>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</si>
  <si>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</si>
  <si>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</si>
  <si>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</si>
  <si>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</si>
  <si>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</si>
  <si>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</si>
  <si>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</si>
  <si>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</si>
  <si>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</si>
  <si>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</si>
  <si>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</si>
  <si>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</si>
  <si>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</si>
  <si>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</si>
  <si>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</si>
  <si>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</si>
  <si>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</si>
  <si>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</si>
  <si>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</si>
  <si>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</si>
  <si>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</si>
  <si>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</si>
  <si>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</si>
  <si>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</si>
  <si>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</si>
  <si>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</si>
  <si>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</si>
  <si>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</si>
  <si>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</si>
  <si>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</si>
  <si>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</si>
  <si>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</si>
  <si>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</si>
  <si>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</si>
  <si>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</si>
  <si>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</si>
  <si>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</si>
  <si>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その他の資源化等を行う施設</t>
  </si>
  <si>
    <t>その他の施設</t>
  </si>
  <si>
    <t>直接焼却量</t>
  </si>
  <si>
    <t>中間処理量（直接焼却量＋焼却以外の中間処理量）</t>
  </si>
  <si>
    <t>総　計</t>
  </si>
  <si>
    <t>　　　　　数値は四捨五入のため合計値が一致しないことがある。</t>
  </si>
  <si>
    <t>　 （注）「資源化量」とは、「施設処理に伴う資源化量」と「直接資源化量」の合計値をいう。</t>
  </si>
  <si>
    <t>焼却処理量（直接焼却量＋焼却以外の中間処理施設からの搬入量）</t>
  </si>
  <si>
    <t>（ア）中間処理１／２</t>
  </si>
  <si>
    <t>（ア）中間処理２／２</t>
  </si>
  <si>
    <t>焼却以外の中間処理量</t>
  </si>
  <si>
    <t>焼却以外の中間処理施設からの搬入量（処理残渣の焼却量）</t>
  </si>
  <si>
    <t>（イ）収集形態別ごみ量１／２</t>
  </si>
  <si>
    <t>-</t>
  </si>
  <si>
    <t>（イ）収集形態別ごみ量２／２</t>
  </si>
  <si>
    <t>　ａ　合計１／２</t>
  </si>
  <si>
    <t>　ａ　合計２／２</t>
  </si>
  <si>
    <t>　ｃ　金属類１／２</t>
  </si>
  <si>
    <t>　ｃ　金属類２／２</t>
  </si>
  <si>
    <t>（ア）総括表１／２</t>
  </si>
  <si>
    <t>（ア）総括表２／２</t>
  </si>
  <si>
    <t>左記のごみの一人一日当たりの量
(g/人･日)</t>
  </si>
  <si>
    <t>（イ）最終処分１／２</t>
  </si>
  <si>
    <t>（イ）最終処分２／２</t>
  </si>
  <si>
    <t>総　計</t>
  </si>
  <si>
    <t>直接埋立</t>
  </si>
  <si>
    <t>焼却残渣の埋立</t>
  </si>
  <si>
    <t>焼却以外の中間処理残渣の埋立</t>
  </si>
  <si>
    <t>自区内処理</t>
  </si>
  <si>
    <t>自区外処理［県内処理］</t>
  </si>
  <si>
    <r>
      <t>　ｂ　紙類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１／２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</si>
  <si>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紙類は、紙パック、紙製容器包装を含む</t>
    </r>
  </si>
  <si>
    <r>
      <t>　ｆ　プラスチック類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１／２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</si>
  <si>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プラスチック類は、白色トレイ、プラスチック製容器包装を含む</t>
    </r>
  </si>
  <si>
    <r>
      <t>　ｈ　その他</t>
    </r>
    <r>
      <rPr>
        <vertAlign val="superscript"/>
        <sz val="14"/>
        <rFont val="ＭＳ ゴシック"/>
        <family val="3"/>
      </rPr>
      <t>＊</t>
    </r>
    <r>
      <rPr>
        <sz val="14"/>
        <rFont val="ＭＳ ゴシック"/>
        <family val="3"/>
      </rPr>
      <t>（ｂ紙類からｇ布類以外の資源化をいう。）１／２</t>
    </r>
  </si>
  <si>
    <r>
      <t>　ｂ　紙類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２／２</t>
    </r>
  </si>
  <si>
    <r>
      <t>　ｆ　プラスチック類</t>
    </r>
    <r>
      <rPr>
        <vertAlign val="superscript"/>
        <sz val="14"/>
        <rFont val="ＭＳ ゴシック"/>
        <family val="3"/>
      </rPr>
      <t>*</t>
    </r>
    <r>
      <rPr>
        <sz val="14"/>
        <rFont val="ＭＳ ゴシック"/>
        <family val="3"/>
      </rPr>
      <t>２／２</t>
    </r>
  </si>
  <si>
    <r>
      <t>　ｈ　その他</t>
    </r>
    <r>
      <rPr>
        <vertAlign val="superscript"/>
        <sz val="14"/>
        <rFont val="ＭＳ ゴシック"/>
        <family val="3"/>
      </rPr>
      <t>＊</t>
    </r>
    <r>
      <rPr>
        <sz val="14"/>
        <rFont val="ＭＳ ゴシック"/>
        <family val="3"/>
      </rPr>
      <t>（ｂ紙類からｇ布類以外の資源化をいう。）２／２</t>
    </r>
  </si>
  <si>
    <r>
      <t xml:space="preserve">   </t>
    </r>
    <r>
      <rPr>
        <vertAlign val="superscript"/>
        <sz val="12"/>
        <rFont val="ＭＳ 明朝"/>
        <family val="1"/>
      </rPr>
      <t>＊</t>
    </r>
    <r>
      <rPr>
        <sz val="12"/>
        <rFont val="ＭＳ 明朝"/>
        <family val="1"/>
      </rPr>
      <t>肥料、溶融スラグ、廃食用油(BDF)等を含む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</si>
</sst>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  <numFmt numFmtId="182" formatCode="0.000_ "/>
    <numFmt numFmtId="183" formatCode="0.00_ "/>
    <numFmt numFmtId="184" formatCode="0.0000_ "/>
    <numFmt numFmtId="185" formatCode="\ ;_ * &quot;-&quot;_ ;_ @_ "/>
    <numFmt numFmtId="186" formatCode=";_ * &quot;-&quot;_ ;;_ @_ "/>
    <numFmt numFmtId="187" formatCode="&quot;-&quot;_ ;;_ @_ "/>
    <numFmt numFmtId="188" formatCode="0.0%"/>
    <numFmt numFmtId="189" formatCode="#,##0&quot;千立方メートル&quot;"/>
    <numFmt numFmtId="190" formatCode="#,##0&quot;千m3&quot;"/>
    <numFmt numFmtId="191" formatCode="#,##0&quot;年&quot;"/>
    <numFmt numFmtId="192" formatCode="#,##0.0&quot;年&quot;"/>
    <numFmt numFmtId="193" formatCode="#,##0.00&quot;年&quot;"/>
    <numFmt numFmtId="194" formatCode="#,##0.0&quot;億円&quot;"/>
    <numFmt numFmtId="195" formatCode="#,##0&quot;億円&quot;"/>
    <numFmt numFmtId="196" formatCode="#,##0&quot;円&quot;"/>
    <numFmt numFmtId="197" formatCode="#,##0.0&quot;％&quot;"/>
    <numFmt numFmtId="198" formatCode="#,##0&quot;グラム&quot;"/>
    <numFmt numFmtId="199" formatCode="#,##0&quot;千トン&quot;"/>
    <numFmt numFmtId="200" formatCode="#,##0&quot;g/人･日&quot;"/>
    <numFmt numFmtId="201" formatCode="#,##0&quot;千t/年&quot;"/>
    <numFmt numFmtId="202" formatCode="#,##0.0&quot;千m3&quot;"/>
    <numFmt numFmtId="203" formatCode="0;_搀"/>
    <numFmt numFmtId="204" formatCode="0;_吀"/>
    <numFmt numFmtId="205" formatCode="0.0;_吀"/>
    <numFmt numFmtId="206" formatCode="0.00;_吀"/>
    <numFmt numFmtId="207" formatCode="0.000;_吀"/>
    <numFmt numFmtId="208" formatCode="0;_蠀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 \ #,###;[Red]&quot;Δ&quot;#,###;\-"/>
  </numFmts>
  <fonts count="38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2.25"/>
      <name val="ＭＳ ゴシック"/>
      <family val="3"/>
    </font>
    <font>
      <sz val="1.75"/>
      <name val="ＭＳ ゴシック"/>
      <family val="3"/>
    </font>
    <font>
      <sz val="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5"/>
      <name val="ＭＳ ゴシック"/>
      <family val="3"/>
    </font>
    <font>
      <sz val="10.25"/>
      <name val="ＭＳ ゴシック"/>
      <family val="3"/>
    </font>
    <font>
      <sz val="11"/>
      <name val="ＭＳ 明朝"/>
      <family val="1"/>
    </font>
    <font>
      <sz val="22"/>
      <name val="ＭＳ ゴシック"/>
      <family val="3"/>
    </font>
    <font>
      <sz val="14"/>
      <name val="平成明朝"/>
      <family val="3"/>
    </font>
    <font>
      <sz val="6"/>
      <name val="ＭＳ ゴシック"/>
      <family val="3"/>
    </font>
    <font>
      <sz val="8"/>
      <name val="ＭＳ 明朝"/>
      <family val="1"/>
    </font>
    <font>
      <sz val="9.75"/>
      <name val="ＭＳ ゴシック"/>
      <family val="3"/>
    </font>
    <font>
      <sz val="18"/>
      <name val="ＭＳ 明朝"/>
      <family val="1"/>
    </font>
    <font>
      <vertAlign val="superscript"/>
      <sz val="14"/>
      <name val="ＭＳ ゴシック"/>
      <family val="3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0" applyFont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Alignment="1">
      <alignment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/>
    </xf>
    <xf numFmtId="38" fontId="9" fillId="0" borderId="0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8" fillId="0" borderId="0" xfId="0" applyFont="1" applyFill="1" applyAlignment="1">
      <alignment vertical="center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8" fontId="11" fillId="0" borderId="0" xfId="17" applyFont="1" applyAlignment="1">
      <alignment/>
    </xf>
    <xf numFmtId="0" fontId="18" fillId="0" borderId="0" xfId="0" applyFont="1" applyAlignment="1">
      <alignment/>
    </xf>
    <xf numFmtId="177" fontId="18" fillId="0" borderId="0" xfId="0" applyNumberFormat="1" applyFont="1" applyAlignment="1">
      <alignment/>
    </xf>
    <xf numFmtId="0" fontId="18" fillId="0" borderId="3" xfId="0" applyFont="1" applyBorder="1" applyAlignment="1">
      <alignment/>
    </xf>
    <xf numFmtId="177" fontId="18" fillId="0" borderId="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 horizontal="center" vertical="center"/>
    </xf>
    <xf numFmtId="177" fontId="18" fillId="0" borderId="7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77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77" fontId="18" fillId="0" borderId="1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38" fontId="27" fillId="0" borderId="17" xfId="17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Alignment="1">
      <alignment/>
    </xf>
    <xf numFmtId="38" fontId="13" fillId="0" borderId="20" xfId="17" applyFont="1" applyFill="1" applyBorder="1" applyAlignment="1">
      <alignment vertical="center"/>
    </xf>
    <xf numFmtId="38" fontId="13" fillId="0" borderId="20" xfId="0" applyNumberFormat="1" applyFont="1" applyFill="1" applyBorder="1" applyAlignment="1">
      <alignment vertical="center" shrinkToFit="1"/>
    </xf>
    <xf numFmtId="38" fontId="13" fillId="0" borderId="21" xfId="0" applyNumberFormat="1" applyFont="1" applyFill="1" applyBorder="1" applyAlignment="1">
      <alignment vertical="center" shrinkToFit="1"/>
    </xf>
    <xf numFmtId="38" fontId="13" fillId="0" borderId="22" xfId="0" applyNumberFormat="1" applyFont="1" applyFill="1" applyBorder="1" applyAlignment="1">
      <alignment vertical="center" shrinkToFit="1"/>
    </xf>
    <xf numFmtId="38" fontId="13" fillId="0" borderId="23" xfId="0" applyNumberFormat="1" applyFont="1" applyFill="1" applyBorder="1" applyAlignment="1">
      <alignment vertical="center" shrinkToFit="1"/>
    </xf>
    <xf numFmtId="38" fontId="13" fillId="0" borderId="24" xfId="17" applyFont="1" applyFill="1" applyBorder="1" applyAlignment="1">
      <alignment vertical="center" shrinkToFit="1"/>
    </xf>
    <xf numFmtId="176" fontId="13" fillId="0" borderId="25" xfId="17" applyNumberFormat="1" applyFont="1" applyFill="1" applyBorder="1" applyAlignment="1">
      <alignment vertical="center" shrinkToFit="1"/>
    </xf>
    <xf numFmtId="38" fontId="13" fillId="0" borderId="21" xfId="17" applyFont="1" applyFill="1" applyBorder="1" applyAlignment="1">
      <alignment vertical="center" shrinkToFit="1"/>
    </xf>
    <xf numFmtId="176" fontId="13" fillId="0" borderId="9" xfId="17" applyNumberFormat="1" applyFont="1" applyFill="1" applyBorder="1" applyAlignment="1">
      <alignment vertical="center" shrinkToFit="1"/>
    </xf>
    <xf numFmtId="38" fontId="13" fillId="0" borderId="26" xfId="17" applyFont="1" applyFill="1" applyBorder="1" applyAlignment="1">
      <alignment vertical="center" shrinkToFit="1"/>
    </xf>
    <xf numFmtId="38" fontId="13" fillId="0" borderId="27" xfId="17" applyFont="1" applyFill="1" applyBorder="1" applyAlignment="1">
      <alignment vertical="center" shrinkToFit="1"/>
    </xf>
    <xf numFmtId="176" fontId="13" fillId="0" borderId="14" xfId="17" applyNumberFormat="1" applyFont="1" applyFill="1" applyBorder="1" applyAlignment="1">
      <alignment vertical="center" shrinkToFit="1"/>
    </xf>
    <xf numFmtId="176" fontId="13" fillId="0" borderId="28" xfId="17" applyNumberFormat="1" applyFont="1" applyFill="1" applyBorder="1" applyAlignment="1">
      <alignment vertical="center" shrinkToFit="1"/>
    </xf>
    <xf numFmtId="38" fontId="13" fillId="0" borderId="23" xfId="17" applyFont="1" applyFill="1" applyBorder="1" applyAlignment="1">
      <alignment vertical="center" shrinkToFit="1"/>
    </xf>
    <xf numFmtId="176" fontId="13" fillId="0" borderId="29" xfId="17" applyNumberFormat="1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38" fontId="20" fillId="0" borderId="0" xfId="17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/>
    </xf>
    <xf numFmtId="38" fontId="13" fillId="0" borderId="32" xfId="17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/>
    </xf>
    <xf numFmtId="38" fontId="13" fillId="0" borderId="33" xfId="0" applyNumberFormat="1" applyFont="1" applyFill="1" applyBorder="1" applyAlignment="1">
      <alignment vertical="center" shrinkToFit="1"/>
    </xf>
    <xf numFmtId="38" fontId="13" fillId="0" borderId="34" xfId="0" applyNumberFormat="1" applyFont="1" applyFill="1" applyBorder="1" applyAlignment="1">
      <alignment vertical="center" shrinkToFit="1"/>
    </xf>
    <xf numFmtId="38" fontId="13" fillId="0" borderId="0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38" fontId="13" fillId="0" borderId="20" xfId="0" applyNumberFormat="1" applyFont="1" applyFill="1" applyBorder="1" applyAlignment="1">
      <alignment vertical="center"/>
    </xf>
    <xf numFmtId="38" fontId="13" fillId="0" borderId="0" xfId="17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38" fontId="9" fillId="0" borderId="0" xfId="17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3" fontId="9" fillId="0" borderId="0" xfId="17" applyNumberFormat="1" applyFont="1" applyFill="1" applyBorder="1" applyAlignment="1">
      <alignment horizontal="center"/>
    </xf>
    <xf numFmtId="3" fontId="9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 shrinkToFit="1"/>
    </xf>
    <xf numFmtId="38" fontId="13" fillId="0" borderId="0" xfId="17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0" xfId="17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9" fillId="0" borderId="0" xfId="17" applyNumberFormat="1" applyFont="1" applyFill="1" applyBorder="1" applyAlignment="1">
      <alignment/>
    </xf>
    <xf numFmtId="0" fontId="13" fillId="0" borderId="35" xfId="0" applyFont="1" applyFill="1" applyBorder="1" applyAlignment="1">
      <alignment vertical="center"/>
    </xf>
    <xf numFmtId="38" fontId="9" fillId="0" borderId="36" xfId="17" applyFont="1" applyFill="1" applyBorder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20" fillId="0" borderId="30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38" fontId="13" fillId="0" borderId="5" xfId="17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center" vertical="center"/>
    </xf>
    <xf numFmtId="38" fontId="13" fillId="0" borderId="8" xfId="0" applyNumberFormat="1" applyFont="1" applyFill="1" applyBorder="1" applyAlignment="1">
      <alignment vertical="center" shrinkToFit="1"/>
    </xf>
    <xf numFmtId="0" fontId="13" fillId="0" borderId="42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vertical="center" shrinkToFit="1"/>
    </xf>
    <xf numFmtId="38" fontId="18" fillId="0" borderId="34" xfId="17" applyFont="1" applyFill="1" applyBorder="1" applyAlignment="1" applyProtection="1">
      <alignment horizontal="center" vertical="center" wrapText="1"/>
      <protection locked="0"/>
    </xf>
    <xf numFmtId="38" fontId="18" fillId="0" borderId="44" xfId="17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>
      <alignment horizontal="center" vertical="center" wrapText="1"/>
    </xf>
    <xf numFmtId="38" fontId="13" fillId="0" borderId="0" xfId="0" applyNumberFormat="1" applyFont="1" applyFill="1" applyBorder="1" applyAlignment="1">
      <alignment vertical="center" shrinkToFit="1"/>
    </xf>
    <xf numFmtId="38" fontId="15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48" xfId="0" applyFont="1" applyBorder="1" applyAlignment="1">
      <alignment/>
    </xf>
    <xf numFmtId="177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/>
    </xf>
    <xf numFmtId="177" fontId="18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177" fontId="18" fillId="0" borderId="56" xfId="0" applyNumberFormat="1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7" xfId="0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8" fillId="0" borderId="49" xfId="0" applyFont="1" applyBorder="1" applyAlignment="1">
      <alignment/>
    </xf>
    <xf numFmtId="0" fontId="13" fillId="0" borderId="32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38" fontId="13" fillId="0" borderId="0" xfId="17" applyFont="1" applyFill="1" applyAlignment="1">
      <alignment horizontal="center" vertical="center"/>
    </xf>
    <xf numFmtId="38" fontId="13" fillId="0" borderId="35" xfId="17" applyFont="1" applyFill="1" applyBorder="1" applyAlignment="1">
      <alignment vertical="center" shrinkToFit="1"/>
    </xf>
    <xf numFmtId="176" fontId="13" fillId="0" borderId="57" xfId="17" applyNumberFormat="1" applyFont="1" applyFill="1" applyBorder="1" applyAlignment="1">
      <alignment vertical="center" shrinkToFit="1"/>
    </xf>
    <xf numFmtId="41" fontId="9" fillId="0" borderId="30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54" xfId="17" applyNumberFormat="1" applyFont="1" applyFill="1" applyBorder="1" applyAlignment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58" xfId="17" applyNumberFormat="1" applyFont="1" applyFill="1" applyBorder="1" applyAlignment="1">
      <alignment vertical="center"/>
    </xf>
    <xf numFmtId="41" fontId="9" fillId="0" borderId="59" xfId="17" applyNumberFormat="1" applyFont="1" applyFill="1" applyBorder="1" applyAlignment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60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vertical="center"/>
    </xf>
    <xf numFmtId="41" fontId="9" fillId="0" borderId="62" xfId="17" applyNumberFormat="1" applyFont="1" applyFill="1" applyBorder="1" applyAlignment="1">
      <alignment vertical="center"/>
    </xf>
    <xf numFmtId="41" fontId="9" fillId="0" borderId="63" xfId="17" applyNumberFormat="1" applyFont="1" applyFill="1" applyBorder="1" applyAlignment="1">
      <alignment vertical="center"/>
    </xf>
    <xf numFmtId="41" fontId="9" fillId="0" borderId="64" xfId="17" applyNumberFormat="1" applyFont="1" applyFill="1" applyBorder="1" applyAlignment="1">
      <alignment vertical="center"/>
    </xf>
    <xf numFmtId="41" fontId="9" fillId="0" borderId="65" xfId="17" applyNumberFormat="1" applyFont="1" applyFill="1" applyBorder="1" applyAlignment="1">
      <alignment vertical="center"/>
    </xf>
    <xf numFmtId="41" fontId="9" fillId="0" borderId="66" xfId="17" applyNumberFormat="1" applyFont="1" applyFill="1" applyBorder="1" applyAlignment="1">
      <alignment vertical="center"/>
    </xf>
    <xf numFmtId="41" fontId="9" fillId="0" borderId="67" xfId="17" applyNumberFormat="1" applyFont="1" applyFill="1" applyBorder="1" applyAlignment="1">
      <alignment vertical="center"/>
    </xf>
    <xf numFmtId="41" fontId="9" fillId="0" borderId="68" xfId="17" applyNumberFormat="1" applyFont="1" applyFill="1" applyBorder="1" applyAlignment="1">
      <alignment vertical="center"/>
    </xf>
    <xf numFmtId="41" fontId="9" fillId="0" borderId="69" xfId="17" applyNumberFormat="1" applyFont="1" applyFill="1" applyBorder="1" applyAlignment="1">
      <alignment vertical="center"/>
    </xf>
    <xf numFmtId="41" fontId="9" fillId="0" borderId="70" xfId="17" applyNumberFormat="1" applyFont="1" applyFill="1" applyBorder="1" applyAlignment="1">
      <alignment vertical="center"/>
    </xf>
    <xf numFmtId="41" fontId="9" fillId="0" borderId="71" xfId="17" applyNumberFormat="1" applyFont="1" applyFill="1" applyBorder="1" applyAlignment="1">
      <alignment vertical="center"/>
    </xf>
    <xf numFmtId="41" fontId="9" fillId="0" borderId="72" xfId="17" applyNumberFormat="1" applyFont="1" applyFill="1" applyBorder="1" applyAlignment="1">
      <alignment vertical="center"/>
    </xf>
    <xf numFmtId="41" fontId="9" fillId="0" borderId="73" xfId="17" applyNumberFormat="1" applyFont="1" applyFill="1" applyBorder="1" applyAlignment="1">
      <alignment vertical="center"/>
    </xf>
    <xf numFmtId="41" fontId="9" fillId="0" borderId="74" xfId="17" applyNumberFormat="1" applyFont="1" applyFill="1" applyBorder="1" applyAlignment="1">
      <alignment vertical="center"/>
    </xf>
    <xf numFmtId="41" fontId="9" fillId="0" borderId="75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41" fontId="9" fillId="0" borderId="26" xfId="17" applyNumberFormat="1" applyFont="1" applyFill="1" applyBorder="1" applyAlignment="1">
      <alignment vertical="center"/>
    </xf>
    <xf numFmtId="41" fontId="9" fillId="0" borderId="76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horizontal="center" vertical="center"/>
    </xf>
    <xf numFmtId="41" fontId="13" fillId="0" borderId="75" xfId="17" applyNumberFormat="1" applyFont="1" applyFill="1" applyBorder="1" applyAlignment="1">
      <alignment vertical="center"/>
    </xf>
    <xf numFmtId="41" fontId="13" fillId="0" borderId="20" xfId="17" applyNumberFormat="1" applyFont="1" applyFill="1" applyBorder="1" applyAlignment="1">
      <alignment vertical="center"/>
    </xf>
    <xf numFmtId="41" fontId="13" fillId="0" borderId="26" xfId="17" applyNumberFormat="1" applyFont="1" applyFill="1" applyBorder="1" applyAlignment="1">
      <alignment vertical="center"/>
    </xf>
    <xf numFmtId="41" fontId="13" fillId="0" borderId="76" xfId="17" applyNumberFormat="1" applyFont="1" applyFill="1" applyBorder="1" applyAlignment="1">
      <alignment vertical="center"/>
    </xf>
    <xf numFmtId="41" fontId="13" fillId="0" borderId="22" xfId="17" applyNumberFormat="1" applyFont="1" applyFill="1" applyBorder="1" applyAlignment="1">
      <alignment vertical="center"/>
    </xf>
    <xf numFmtId="41" fontId="13" fillId="0" borderId="77" xfId="17" applyNumberFormat="1" applyFont="1" applyFill="1" applyBorder="1" applyAlignment="1">
      <alignment vertical="center"/>
    </xf>
    <xf numFmtId="38" fontId="13" fillId="0" borderId="5" xfId="17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vertical="center"/>
    </xf>
    <xf numFmtId="38" fontId="13" fillId="0" borderId="6" xfId="0" applyNumberFormat="1" applyFont="1" applyFill="1" applyBorder="1" applyAlignment="1">
      <alignment vertical="center" shrinkToFit="1"/>
    </xf>
    <xf numFmtId="38" fontId="13" fillId="0" borderId="6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1" fontId="13" fillId="0" borderId="24" xfId="17" applyNumberFormat="1" applyFont="1" applyFill="1" applyBorder="1" applyAlignment="1">
      <alignment vertical="center"/>
    </xf>
    <xf numFmtId="41" fontId="13" fillId="0" borderId="23" xfId="17" applyNumberFormat="1" applyFont="1" applyFill="1" applyBorder="1" applyAlignment="1">
      <alignment vertical="center"/>
    </xf>
    <xf numFmtId="41" fontId="13" fillId="0" borderId="33" xfId="17" applyNumberFormat="1" applyFont="1" applyFill="1" applyBorder="1" applyAlignment="1">
      <alignment vertical="center"/>
    </xf>
    <xf numFmtId="41" fontId="13" fillId="0" borderId="21" xfId="17" applyNumberFormat="1" applyFont="1" applyFill="1" applyBorder="1" applyAlignment="1">
      <alignment vertical="center"/>
    </xf>
    <xf numFmtId="41" fontId="13" fillId="0" borderId="31" xfId="0" applyNumberFormat="1" applyFont="1" applyFill="1" applyBorder="1" applyAlignment="1">
      <alignment vertical="center"/>
    </xf>
    <xf numFmtId="41" fontId="13" fillId="0" borderId="78" xfId="17" applyNumberFormat="1" applyFont="1" applyFill="1" applyBorder="1" applyAlignment="1">
      <alignment vertical="center"/>
    </xf>
    <xf numFmtId="41" fontId="13" fillId="0" borderId="30" xfId="17" applyNumberFormat="1" applyFont="1" applyFill="1" applyBorder="1" applyAlignment="1">
      <alignment vertical="center"/>
    </xf>
    <xf numFmtId="41" fontId="13" fillId="0" borderId="79" xfId="17" applyNumberFormat="1" applyFont="1" applyFill="1" applyBorder="1" applyAlignment="1">
      <alignment vertical="center"/>
    </xf>
    <xf numFmtId="41" fontId="13" fillId="0" borderId="5" xfId="0" applyNumberFormat="1" applyFont="1" applyFill="1" applyBorder="1" applyAlignment="1">
      <alignment vertical="center"/>
    </xf>
    <xf numFmtId="41" fontId="13" fillId="0" borderId="47" xfId="17" applyNumberFormat="1" applyFont="1" applyFill="1" applyBorder="1" applyAlignment="1">
      <alignment vertical="center"/>
    </xf>
    <xf numFmtId="41" fontId="13" fillId="0" borderId="0" xfId="17" applyNumberFormat="1" applyFont="1" applyFill="1" applyBorder="1" applyAlignment="1">
      <alignment vertical="center"/>
    </xf>
    <xf numFmtId="41" fontId="13" fillId="0" borderId="4" xfId="17" applyNumberFormat="1" applyFont="1" applyFill="1" applyBorder="1" applyAlignment="1">
      <alignment vertical="center"/>
    </xf>
    <xf numFmtId="41" fontId="13" fillId="0" borderId="56" xfId="17" applyNumberFormat="1" applyFont="1" applyFill="1" applyBorder="1" applyAlignment="1">
      <alignment vertical="center"/>
    </xf>
    <xf numFmtId="41" fontId="13" fillId="0" borderId="3" xfId="17" applyNumberFormat="1" applyFont="1" applyFill="1" applyBorder="1" applyAlignment="1">
      <alignment vertical="center"/>
    </xf>
    <xf numFmtId="41" fontId="13" fillId="0" borderId="7" xfId="17" applyNumberFormat="1" applyFont="1" applyFill="1" applyBorder="1" applyAlignment="1">
      <alignment vertical="center"/>
    </xf>
    <xf numFmtId="41" fontId="13" fillId="0" borderId="59" xfId="0" applyNumberFormat="1" applyFont="1" applyFill="1" applyBorder="1" applyAlignment="1">
      <alignment vertical="center"/>
    </xf>
    <xf numFmtId="41" fontId="13" fillId="0" borderId="32" xfId="17" applyNumberFormat="1" applyFont="1" applyFill="1" applyBorder="1" applyAlignment="1">
      <alignment vertical="center"/>
    </xf>
    <xf numFmtId="41" fontId="13" fillId="0" borderId="55" xfId="17" applyNumberFormat="1" applyFont="1" applyFill="1" applyBorder="1" applyAlignment="1">
      <alignment vertical="center"/>
    </xf>
    <xf numFmtId="41" fontId="13" fillId="0" borderId="54" xfId="17" applyNumberFormat="1" applyFont="1" applyFill="1" applyBorder="1" applyAlignment="1">
      <alignment vertical="center"/>
    </xf>
    <xf numFmtId="41" fontId="13" fillId="0" borderId="80" xfId="17" applyNumberFormat="1" applyFont="1" applyFill="1" applyBorder="1" applyAlignment="1">
      <alignment vertical="center"/>
    </xf>
    <xf numFmtId="41" fontId="13" fillId="0" borderId="58" xfId="0" applyNumberFormat="1" applyFont="1" applyFill="1" applyBorder="1" applyAlignment="1">
      <alignment vertical="center"/>
    </xf>
    <xf numFmtId="41" fontId="13" fillId="0" borderId="27" xfId="17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81" xfId="17" applyNumberFormat="1" applyFont="1" applyFill="1" applyBorder="1" applyAlignment="1">
      <alignment vertical="center"/>
    </xf>
    <xf numFmtId="41" fontId="13" fillId="0" borderId="17" xfId="17" applyNumberFormat="1" applyFont="1" applyFill="1" applyBorder="1" applyAlignment="1">
      <alignment vertical="center"/>
    </xf>
    <xf numFmtId="41" fontId="13" fillId="0" borderId="44" xfId="17" applyNumberFormat="1" applyFont="1" applyFill="1" applyBorder="1" applyAlignment="1">
      <alignment vertical="center"/>
    </xf>
    <xf numFmtId="41" fontId="13" fillId="0" borderId="82" xfId="17" applyNumberFormat="1" applyFont="1" applyFill="1" applyBorder="1" applyAlignment="1">
      <alignment vertical="center"/>
    </xf>
    <xf numFmtId="41" fontId="13" fillId="0" borderId="83" xfId="17" applyNumberFormat="1" applyFont="1" applyFill="1" applyBorder="1" applyAlignment="1">
      <alignment vertical="center"/>
    </xf>
    <xf numFmtId="41" fontId="13" fillId="0" borderId="26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84" xfId="0" applyNumberFormat="1" applyFont="1" applyFill="1" applyBorder="1" applyAlignment="1">
      <alignment vertical="center"/>
    </xf>
    <xf numFmtId="41" fontId="13" fillId="0" borderId="85" xfId="17" applyNumberFormat="1" applyFont="1" applyFill="1" applyBorder="1" applyAlignment="1">
      <alignment vertical="center"/>
    </xf>
    <xf numFmtId="41" fontId="13" fillId="0" borderId="86" xfId="17" applyNumberFormat="1" applyFont="1" applyFill="1" applyBorder="1" applyAlignment="1">
      <alignment vertical="center"/>
    </xf>
    <xf numFmtId="41" fontId="13" fillId="0" borderId="45" xfId="17" applyNumberFormat="1" applyFont="1" applyFill="1" applyBorder="1" applyAlignment="1">
      <alignment vertical="center"/>
    </xf>
    <xf numFmtId="41" fontId="13" fillId="0" borderId="33" xfId="0" applyNumberFormat="1" applyFont="1" applyFill="1" applyBorder="1" applyAlignment="1">
      <alignment vertical="center"/>
    </xf>
    <xf numFmtId="41" fontId="13" fillId="0" borderId="63" xfId="0" applyNumberFormat="1" applyFont="1" applyFill="1" applyBorder="1" applyAlignment="1">
      <alignment vertical="center"/>
    </xf>
    <xf numFmtId="41" fontId="13" fillId="0" borderId="64" xfId="0" applyNumberFormat="1" applyFont="1" applyFill="1" applyBorder="1" applyAlignment="1">
      <alignment vertical="center"/>
    </xf>
    <xf numFmtId="41" fontId="13" fillId="0" borderId="87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41" fontId="13" fillId="0" borderId="88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41" fontId="13" fillId="0" borderId="34" xfId="0" applyNumberFormat="1" applyFont="1" applyFill="1" applyBorder="1" applyAlignment="1">
      <alignment vertical="center"/>
    </xf>
    <xf numFmtId="41" fontId="13" fillId="0" borderId="72" xfId="0" applyNumberFormat="1" applyFont="1" applyFill="1" applyBorder="1" applyAlignment="1">
      <alignment vertical="center"/>
    </xf>
    <xf numFmtId="41" fontId="13" fillId="0" borderId="73" xfId="0" applyNumberFormat="1" applyFont="1" applyFill="1" applyBorder="1" applyAlignment="1">
      <alignment vertical="center"/>
    </xf>
    <xf numFmtId="41" fontId="13" fillId="0" borderId="89" xfId="0" applyNumberFormat="1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vertical="center"/>
    </xf>
    <xf numFmtId="41" fontId="13" fillId="0" borderId="44" xfId="0" applyNumberFormat="1" applyFont="1" applyFill="1" applyBorder="1" applyAlignment="1">
      <alignment vertical="center"/>
    </xf>
    <xf numFmtId="41" fontId="13" fillId="0" borderId="90" xfId="0" applyNumberFormat="1" applyFont="1" applyFill="1" applyBorder="1" applyAlignment="1">
      <alignment vertical="center"/>
    </xf>
    <xf numFmtId="41" fontId="13" fillId="0" borderId="35" xfId="17" applyNumberFormat="1" applyFont="1" applyFill="1" applyBorder="1" applyAlignment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9" fillId="0" borderId="91" xfId="17" applyNumberFormat="1" applyFont="1" applyFill="1" applyBorder="1" applyAlignment="1">
      <alignment vertical="center"/>
    </xf>
    <xf numFmtId="41" fontId="9" fillId="0" borderId="79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82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83" xfId="17" applyNumberFormat="1" applyFont="1" applyFill="1" applyBorder="1" applyAlignment="1">
      <alignment vertical="center"/>
    </xf>
    <xf numFmtId="41" fontId="9" fillId="0" borderId="80" xfId="17" applyNumberFormat="1" applyFont="1" applyFill="1" applyBorder="1" applyAlignment="1">
      <alignment vertical="center"/>
    </xf>
    <xf numFmtId="41" fontId="9" fillId="0" borderId="23" xfId="17" applyNumberFormat="1" applyFont="1" applyFill="1" applyBorder="1" applyAlignment="1">
      <alignment vertical="center"/>
    </xf>
    <xf numFmtId="41" fontId="9" fillId="0" borderId="34" xfId="17" applyNumberFormat="1" applyFont="1" applyFill="1" applyBorder="1" applyAlignment="1">
      <alignment vertical="center"/>
    </xf>
    <xf numFmtId="41" fontId="9" fillId="0" borderId="44" xfId="17" applyNumberFormat="1" applyFont="1" applyFill="1" applyBorder="1" applyAlignment="1">
      <alignment vertical="center"/>
    </xf>
    <xf numFmtId="41" fontId="9" fillId="0" borderId="35" xfId="17" applyNumberFormat="1" applyFont="1" applyFill="1" applyBorder="1" applyAlignment="1">
      <alignment vertical="center"/>
    </xf>
    <xf numFmtId="41" fontId="9" fillId="0" borderId="86" xfId="17" applyNumberFormat="1" applyFont="1" applyFill="1" applyBorder="1" applyAlignment="1">
      <alignment vertical="center"/>
    </xf>
    <xf numFmtId="41" fontId="9" fillId="0" borderId="85" xfId="17" applyNumberFormat="1" applyFont="1" applyFill="1" applyBorder="1" applyAlignment="1">
      <alignment vertical="center"/>
    </xf>
    <xf numFmtId="41" fontId="9" fillId="0" borderId="45" xfId="17" applyNumberFormat="1" applyFont="1" applyFill="1" applyBorder="1" applyAlignment="1">
      <alignment vertical="center"/>
    </xf>
    <xf numFmtId="197" fontId="18" fillId="0" borderId="0" xfId="15" applyNumberFormat="1" applyFont="1" applyFill="1" applyAlignment="1">
      <alignment vertical="center"/>
    </xf>
    <xf numFmtId="188" fontId="18" fillId="0" borderId="0" xfId="15" applyNumberFormat="1" applyFont="1" applyAlignment="1">
      <alignment vertical="center"/>
    </xf>
    <xf numFmtId="201" fontId="18" fillId="0" borderId="0" xfId="15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200" fontId="18" fillId="0" borderId="0" xfId="15" applyNumberFormat="1" applyFont="1" applyFill="1" applyAlignment="1">
      <alignment horizontal="left" vertical="center"/>
    </xf>
    <xf numFmtId="0" fontId="29" fillId="0" borderId="0" xfId="0" applyFont="1" applyAlignment="1">
      <alignment/>
    </xf>
    <xf numFmtId="38" fontId="13" fillId="0" borderId="76" xfId="17" applyFont="1" applyFill="1" applyBorder="1" applyAlignment="1">
      <alignment vertical="center" shrinkToFit="1"/>
    </xf>
    <xf numFmtId="38" fontId="13" fillId="0" borderId="20" xfId="17" applyFont="1" applyFill="1" applyBorder="1" applyAlignment="1">
      <alignment vertical="center" shrinkToFit="1"/>
    </xf>
    <xf numFmtId="201" fontId="18" fillId="0" borderId="0" xfId="0" applyNumberFormat="1" applyFont="1" applyFill="1" applyAlignment="1">
      <alignment vertical="center"/>
    </xf>
    <xf numFmtId="38" fontId="13" fillId="0" borderId="47" xfId="17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13" fillId="0" borderId="34" xfId="17" applyNumberFormat="1" applyFont="1" applyFill="1" applyBorder="1" applyAlignment="1">
      <alignment vertical="center"/>
    </xf>
    <xf numFmtId="41" fontId="13" fillId="0" borderId="91" xfId="17" applyNumberFormat="1" applyFont="1" applyFill="1" applyBorder="1" applyAlignment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41" fontId="9" fillId="0" borderId="3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41" fontId="9" fillId="0" borderId="58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41" fontId="9" fillId="0" borderId="59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0" fontId="9" fillId="0" borderId="76" xfId="0" applyFont="1" applyFill="1" applyBorder="1" applyAlignment="1">
      <alignment vertical="center"/>
    </xf>
    <xf numFmtId="41" fontId="9" fillId="0" borderId="76" xfId="0" applyNumberFormat="1" applyFont="1" applyFill="1" applyBorder="1" applyAlignment="1">
      <alignment vertical="center"/>
    </xf>
    <xf numFmtId="41" fontId="9" fillId="0" borderId="92" xfId="17" applyNumberFormat="1" applyFont="1" applyFill="1" applyBorder="1" applyAlignment="1">
      <alignment vertical="center"/>
    </xf>
    <xf numFmtId="41" fontId="9" fillId="0" borderId="93" xfId="17" applyNumberFormat="1" applyFont="1" applyFill="1" applyBorder="1" applyAlignment="1">
      <alignment vertical="center"/>
    </xf>
    <xf numFmtId="41" fontId="9" fillId="0" borderId="94" xfId="17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41" fontId="9" fillId="0" borderId="38" xfId="17" applyNumberFormat="1" applyFont="1" applyFill="1" applyBorder="1" applyAlignment="1">
      <alignment vertical="center"/>
    </xf>
    <xf numFmtId="41" fontId="9" fillId="0" borderId="39" xfId="17" applyNumberFormat="1" applyFont="1" applyFill="1" applyBorder="1" applyAlignment="1">
      <alignment vertical="center"/>
    </xf>
    <xf numFmtId="41" fontId="9" fillId="0" borderId="41" xfId="17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5" xfId="0" applyFont="1" applyFill="1" applyBorder="1" applyAlignment="1">
      <alignment vertical="center"/>
    </xf>
    <xf numFmtId="41" fontId="13" fillId="0" borderId="9" xfId="17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8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1" fontId="13" fillId="0" borderId="29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60" xfId="17" applyNumberFormat="1" applyFont="1" applyFill="1" applyBorder="1" applyAlignment="1">
      <alignment vertical="center"/>
    </xf>
    <xf numFmtId="41" fontId="13" fillId="0" borderId="61" xfId="17" applyNumberFormat="1" applyFont="1" applyFill="1" applyBorder="1" applyAlignment="1">
      <alignment horizontal="center" vertical="center"/>
    </xf>
    <xf numFmtId="41" fontId="13" fillId="0" borderId="95" xfId="17" applyNumberFormat="1" applyFont="1" applyFill="1" applyBorder="1" applyAlignment="1">
      <alignment vertical="center"/>
    </xf>
    <xf numFmtId="41" fontId="13" fillId="0" borderId="61" xfId="17" applyNumberFormat="1" applyFont="1" applyFill="1" applyBorder="1" applyAlignment="1">
      <alignment vertical="center"/>
    </xf>
    <xf numFmtId="41" fontId="13" fillId="0" borderId="95" xfId="17" applyNumberFormat="1" applyFont="1" applyFill="1" applyBorder="1" applyAlignment="1">
      <alignment horizontal="center" vertical="center"/>
    </xf>
    <xf numFmtId="41" fontId="13" fillId="0" borderId="96" xfId="17" applyNumberFormat="1" applyFont="1" applyFill="1" applyBorder="1" applyAlignment="1">
      <alignment horizontal="center" vertical="center"/>
    </xf>
    <xf numFmtId="41" fontId="13" fillId="0" borderId="63" xfId="17" applyNumberFormat="1" applyFont="1" applyFill="1" applyBorder="1" applyAlignment="1">
      <alignment vertical="center"/>
    </xf>
    <xf numFmtId="41" fontId="13" fillId="0" borderId="64" xfId="17" applyNumberFormat="1" applyFont="1" applyFill="1" applyBorder="1" applyAlignment="1">
      <alignment horizontal="center" vertical="center"/>
    </xf>
    <xf numFmtId="41" fontId="13" fillId="0" borderId="87" xfId="17" applyNumberFormat="1" applyFont="1" applyFill="1" applyBorder="1" applyAlignment="1">
      <alignment vertical="center"/>
    </xf>
    <xf numFmtId="41" fontId="13" fillId="0" borderId="88" xfId="17" applyNumberFormat="1" applyFont="1" applyFill="1" applyBorder="1" applyAlignment="1">
      <alignment vertical="center"/>
    </xf>
    <xf numFmtId="41" fontId="13" fillId="0" borderId="66" xfId="17" applyNumberFormat="1" applyFont="1" applyFill="1" applyBorder="1" applyAlignment="1">
      <alignment vertical="center"/>
    </xf>
    <xf numFmtId="41" fontId="13" fillId="0" borderId="67" xfId="17" applyNumberFormat="1" applyFont="1" applyFill="1" applyBorder="1" applyAlignment="1">
      <alignment horizontal="center" vertical="center"/>
    </xf>
    <xf numFmtId="41" fontId="13" fillId="0" borderId="97" xfId="17" applyNumberFormat="1" applyFont="1" applyFill="1" applyBorder="1" applyAlignment="1">
      <alignment vertical="center"/>
    </xf>
    <xf numFmtId="41" fontId="13" fillId="0" borderId="98" xfId="17" applyNumberFormat="1" applyFont="1" applyFill="1" applyBorder="1" applyAlignment="1">
      <alignment vertical="center"/>
    </xf>
    <xf numFmtId="41" fontId="13" fillId="0" borderId="69" xfId="17" applyNumberFormat="1" applyFont="1" applyFill="1" applyBorder="1" applyAlignment="1">
      <alignment vertical="center"/>
    </xf>
    <xf numFmtId="41" fontId="13" fillId="0" borderId="70" xfId="17" applyNumberFormat="1" applyFont="1" applyFill="1" applyBorder="1" applyAlignment="1">
      <alignment horizontal="center" vertical="center"/>
    </xf>
    <xf numFmtId="41" fontId="13" fillId="0" borderId="99" xfId="17" applyNumberFormat="1" applyFont="1" applyFill="1" applyBorder="1" applyAlignment="1">
      <alignment vertical="center"/>
    </xf>
    <xf numFmtId="41" fontId="13" fillId="0" borderId="100" xfId="17" applyNumberFormat="1" applyFont="1" applyFill="1" applyBorder="1" applyAlignment="1">
      <alignment vertical="center"/>
    </xf>
    <xf numFmtId="41" fontId="13" fillId="0" borderId="72" xfId="17" applyNumberFormat="1" applyFont="1" applyFill="1" applyBorder="1" applyAlignment="1">
      <alignment vertical="center"/>
    </xf>
    <xf numFmtId="41" fontId="13" fillId="0" borderId="73" xfId="17" applyNumberFormat="1" applyFont="1" applyFill="1" applyBorder="1" applyAlignment="1">
      <alignment horizontal="center" vertical="center"/>
    </xf>
    <xf numFmtId="41" fontId="13" fillId="0" borderId="89" xfId="17" applyNumberFormat="1" applyFont="1" applyFill="1" applyBorder="1" applyAlignment="1">
      <alignment vertical="center"/>
    </xf>
    <xf numFmtId="41" fontId="13" fillId="0" borderId="90" xfId="17" applyNumberFormat="1" applyFont="1" applyFill="1" applyBorder="1" applyAlignment="1">
      <alignment vertical="center"/>
    </xf>
    <xf numFmtId="41" fontId="13" fillId="0" borderId="65" xfId="17" applyNumberFormat="1" applyFont="1" applyFill="1" applyBorder="1" applyAlignment="1">
      <alignment vertical="center"/>
    </xf>
    <xf numFmtId="41" fontId="13" fillId="0" borderId="68" xfId="17" applyNumberFormat="1" applyFont="1" applyFill="1" applyBorder="1" applyAlignment="1">
      <alignment vertical="center"/>
    </xf>
    <xf numFmtId="41" fontId="13" fillId="0" borderId="38" xfId="17" applyNumberFormat="1" applyFont="1" applyFill="1" applyBorder="1" applyAlignment="1">
      <alignment vertical="center"/>
    </xf>
    <xf numFmtId="41" fontId="13" fillId="0" borderId="39" xfId="17" applyNumberFormat="1" applyFont="1" applyFill="1" applyBorder="1" applyAlignment="1">
      <alignment horizontal="center" vertical="center"/>
    </xf>
    <xf numFmtId="41" fontId="13" fillId="0" borderId="40" xfId="17" applyNumberFormat="1" applyFont="1" applyFill="1" applyBorder="1" applyAlignment="1">
      <alignment vertical="center"/>
    </xf>
    <xf numFmtId="41" fontId="13" fillId="0" borderId="101" xfId="17" applyNumberFormat="1" applyFont="1" applyFill="1" applyBorder="1" applyAlignment="1">
      <alignment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left" vertical="center"/>
    </xf>
    <xf numFmtId="38" fontId="9" fillId="0" borderId="36" xfId="0" applyNumberFormat="1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38" fontId="9" fillId="0" borderId="102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180" fontId="9" fillId="0" borderId="6" xfId="17" applyNumberFormat="1" applyFont="1" applyFill="1" applyBorder="1" applyAlignment="1">
      <alignment vertical="center"/>
    </xf>
    <xf numFmtId="38" fontId="9" fillId="0" borderId="103" xfId="0" applyNumberFormat="1" applyFont="1" applyFill="1" applyBorder="1" applyAlignment="1">
      <alignment vertical="center"/>
    </xf>
    <xf numFmtId="38" fontId="9" fillId="0" borderId="104" xfId="0" applyNumberFormat="1" applyFont="1" applyFill="1" applyBorder="1" applyAlignment="1">
      <alignment vertical="center"/>
    </xf>
    <xf numFmtId="180" fontId="9" fillId="0" borderId="105" xfId="17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78" fontId="9" fillId="0" borderId="82" xfId="0" applyNumberFormat="1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82" xfId="0" applyFont="1" applyFill="1" applyBorder="1" applyAlignment="1">
      <alignment vertical="center"/>
    </xf>
    <xf numFmtId="38" fontId="13" fillId="0" borderId="30" xfId="17" applyFont="1" applyFill="1" applyBorder="1" applyAlignment="1">
      <alignment vertical="center" shrinkToFit="1"/>
    </xf>
    <xf numFmtId="38" fontId="13" fillId="0" borderId="3" xfId="17" applyFont="1" applyFill="1" applyBorder="1" applyAlignment="1">
      <alignment vertical="center" shrinkToFit="1"/>
    </xf>
    <xf numFmtId="38" fontId="13" fillId="0" borderId="54" xfId="17" applyFont="1" applyFill="1" applyBorder="1" applyAlignment="1">
      <alignment vertical="center" shrinkToFit="1"/>
    </xf>
    <xf numFmtId="38" fontId="13" fillId="0" borderId="17" xfId="17" applyFont="1" applyFill="1" applyBorder="1" applyAlignment="1">
      <alignment vertical="center" shrinkToFit="1"/>
    </xf>
    <xf numFmtId="38" fontId="13" fillId="0" borderId="86" xfId="17" applyFont="1" applyFill="1" applyBorder="1" applyAlignment="1">
      <alignment vertical="center" shrinkToFit="1"/>
    </xf>
    <xf numFmtId="200" fontId="18" fillId="0" borderId="0" xfId="15" applyNumberFormat="1" applyFont="1" applyFill="1" applyAlignment="1">
      <alignment vertical="center"/>
    </xf>
    <xf numFmtId="38" fontId="13" fillId="0" borderId="91" xfId="17" applyFont="1" applyFill="1" applyBorder="1" applyAlignment="1">
      <alignment vertical="center" shrinkToFit="1"/>
    </xf>
    <xf numFmtId="38" fontId="13" fillId="0" borderId="33" xfId="17" applyFont="1" applyFill="1" applyBorder="1" applyAlignment="1">
      <alignment vertical="center" shrinkToFit="1"/>
    </xf>
    <xf numFmtId="38" fontId="13" fillId="0" borderId="82" xfId="17" applyFont="1" applyFill="1" applyBorder="1" applyAlignment="1">
      <alignment vertical="center" shrinkToFit="1"/>
    </xf>
    <xf numFmtId="38" fontId="13" fillId="0" borderId="83" xfId="17" applyFont="1" applyFill="1" applyBorder="1" applyAlignment="1">
      <alignment vertical="center" shrinkToFit="1"/>
    </xf>
    <xf numFmtId="38" fontId="13" fillId="0" borderId="34" xfId="17" applyFont="1" applyFill="1" applyBorder="1" applyAlignment="1">
      <alignment vertical="center" shrinkToFit="1"/>
    </xf>
    <xf numFmtId="38" fontId="13" fillId="0" borderId="85" xfId="17" applyFont="1" applyFill="1" applyBorder="1" applyAlignment="1">
      <alignment vertical="center" shrinkToFit="1"/>
    </xf>
    <xf numFmtId="38" fontId="13" fillId="0" borderId="79" xfId="17" applyFont="1" applyFill="1" applyBorder="1" applyAlignment="1">
      <alignment vertical="center" shrinkToFit="1"/>
    </xf>
    <xf numFmtId="38" fontId="13" fillId="0" borderId="4" xfId="17" applyFont="1" applyFill="1" applyBorder="1" applyAlignment="1">
      <alignment vertical="center" shrinkToFit="1"/>
    </xf>
    <xf numFmtId="38" fontId="13" fillId="0" borderId="7" xfId="17" applyFont="1" applyFill="1" applyBorder="1" applyAlignment="1">
      <alignment vertical="center" shrinkToFit="1"/>
    </xf>
    <xf numFmtId="38" fontId="13" fillId="0" borderId="80" xfId="17" applyFont="1" applyFill="1" applyBorder="1" applyAlignment="1">
      <alignment vertical="center" shrinkToFit="1"/>
    </xf>
    <xf numFmtId="38" fontId="13" fillId="0" borderId="44" xfId="17" applyFont="1" applyFill="1" applyBorder="1" applyAlignment="1">
      <alignment vertical="center" shrinkToFit="1"/>
    </xf>
    <xf numFmtId="38" fontId="13" fillId="0" borderId="45" xfId="17" applyFont="1" applyFill="1" applyBorder="1" applyAlignment="1">
      <alignment vertical="center" shrinkToFit="1"/>
    </xf>
    <xf numFmtId="38" fontId="13" fillId="0" borderId="75" xfId="17" applyFont="1" applyFill="1" applyBorder="1" applyAlignment="1">
      <alignment vertical="center" shrinkToFit="1"/>
    </xf>
    <xf numFmtId="38" fontId="13" fillId="0" borderId="77" xfId="17" applyFont="1" applyFill="1" applyBorder="1" applyAlignment="1">
      <alignment vertical="center" shrinkToFit="1"/>
    </xf>
    <xf numFmtId="38" fontId="13" fillId="0" borderId="22" xfId="17" applyFont="1" applyFill="1" applyBorder="1" applyAlignment="1">
      <alignment vertical="center" shrinkToFit="1"/>
    </xf>
    <xf numFmtId="41" fontId="9" fillId="0" borderId="61" xfId="17" applyNumberFormat="1" applyFont="1" applyFill="1" applyBorder="1" applyAlignment="1">
      <alignment horizontal="right" vertical="center"/>
    </xf>
    <xf numFmtId="41" fontId="13" fillId="0" borderId="8" xfId="17" applyNumberFormat="1" applyFont="1" applyFill="1" applyBorder="1" applyAlignment="1">
      <alignment vertical="center"/>
    </xf>
    <xf numFmtId="41" fontId="13" fillId="0" borderId="18" xfId="17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/>
    </xf>
    <xf numFmtId="177" fontId="18" fillId="0" borderId="3" xfId="0" applyNumberFormat="1" applyFont="1" applyFill="1" applyBorder="1" applyAlignment="1">
      <alignment/>
    </xf>
    <xf numFmtId="177" fontId="18" fillId="0" borderId="56" xfId="0" applyNumberFormat="1" applyFont="1" applyFill="1" applyBorder="1" applyAlignment="1">
      <alignment/>
    </xf>
    <xf numFmtId="188" fontId="18" fillId="0" borderId="0" xfId="15" applyNumberFormat="1" applyFont="1" applyFill="1" applyAlignment="1">
      <alignment vertical="center"/>
    </xf>
    <xf numFmtId="38" fontId="9" fillId="0" borderId="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1" fontId="13" fillId="0" borderId="94" xfId="17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/>
    </xf>
    <xf numFmtId="190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195" fontId="18" fillId="0" borderId="0" xfId="0" applyNumberFormat="1" applyFont="1" applyFill="1" applyAlignment="1">
      <alignment vertical="center"/>
    </xf>
    <xf numFmtId="196" fontId="18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horizontal="center"/>
    </xf>
    <xf numFmtId="41" fontId="13" fillId="0" borderId="33" xfId="17" applyNumberFormat="1" applyFont="1" applyFill="1" applyBorder="1" applyAlignment="1">
      <alignment horizontal="right" vertical="center"/>
    </xf>
    <xf numFmtId="41" fontId="13" fillId="0" borderId="82" xfId="17" applyNumberFormat="1" applyFont="1" applyFill="1" applyBorder="1" applyAlignment="1">
      <alignment horizontal="right" vertical="center"/>
    </xf>
    <xf numFmtId="41" fontId="13" fillId="0" borderId="83" xfId="17" applyNumberFormat="1" applyFont="1" applyFill="1" applyBorder="1" applyAlignment="1">
      <alignment horizontal="right" vertical="center"/>
    </xf>
    <xf numFmtId="41" fontId="13" fillId="0" borderId="85" xfId="17" applyNumberFormat="1" applyFont="1" applyFill="1" applyBorder="1" applyAlignment="1">
      <alignment horizontal="right" vertical="center"/>
    </xf>
    <xf numFmtId="0" fontId="18" fillId="0" borderId="102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vertical="center" shrinkToFit="1"/>
    </xf>
    <xf numFmtId="0" fontId="9" fillId="0" borderId="108" xfId="0" applyFont="1" applyFill="1" applyBorder="1" applyAlignment="1">
      <alignment vertical="center" shrinkToFit="1"/>
    </xf>
    <xf numFmtId="0" fontId="9" fillId="0" borderId="109" xfId="0" applyFont="1" applyFill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9" fillId="0" borderId="103" xfId="0" applyFont="1" applyFill="1" applyBorder="1" applyAlignment="1">
      <alignment vertical="center"/>
    </xf>
    <xf numFmtId="0" fontId="9" fillId="0" borderId="110" xfId="0" applyFont="1" applyFill="1" applyBorder="1" applyAlignment="1">
      <alignment vertical="center"/>
    </xf>
    <xf numFmtId="0" fontId="9" fillId="0" borderId="104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33" xfId="0" applyFont="1" applyFill="1" applyBorder="1" applyAlignment="1">
      <alignment vertical="center" textRotation="255"/>
    </xf>
    <xf numFmtId="0" fontId="9" fillId="0" borderId="82" xfId="0" applyFont="1" applyFill="1" applyBorder="1" applyAlignment="1">
      <alignment vertical="center" textRotation="255"/>
    </xf>
    <xf numFmtId="0" fontId="9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/>
    </xf>
    <xf numFmtId="0" fontId="9" fillId="0" borderId="106" xfId="0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vertical="center"/>
    </xf>
    <xf numFmtId="0" fontId="9" fillId="0" borderId="83" xfId="0" applyFont="1" applyFill="1" applyBorder="1" applyAlignment="1">
      <alignment vertical="center" textRotation="255" shrinkToFit="1"/>
    </xf>
    <xf numFmtId="0" fontId="9" fillId="0" borderId="33" xfId="0" applyFont="1" applyFill="1" applyBorder="1" applyAlignment="1">
      <alignment vertical="center" textRotation="255" shrinkToFit="1"/>
    </xf>
    <xf numFmtId="0" fontId="9" fillId="0" borderId="105" xfId="0" applyFont="1" applyFill="1" applyBorder="1" applyAlignment="1">
      <alignment vertical="center" textRotation="255" shrinkToFit="1"/>
    </xf>
    <xf numFmtId="0" fontId="18" fillId="0" borderId="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102" xfId="0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3" fillId="0" borderId="36" xfId="17" applyFont="1" applyFill="1" applyBorder="1" applyAlignment="1">
      <alignment horizontal="center" vertical="center"/>
    </xf>
    <xf numFmtId="38" fontId="13" fillId="0" borderId="102" xfId="17" applyFont="1" applyFill="1" applyBorder="1" applyAlignment="1">
      <alignment horizontal="center" vertical="center"/>
    </xf>
    <xf numFmtId="38" fontId="13" fillId="0" borderId="83" xfId="17" applyFont="1" applyFill="1" applyBorder="1" applyAlignment="1">
      <alignment horizontal="center" vertical="center"/>
    </xf>
    <xf numFmtId="38" fontId="13" fillId="0" borderId="82" xfId="17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8" fontId="13" fillId="0" borderId="6" xfId="17" applyFont="1" applyFill="1" applyBorder="1" applyAlignment="1">
      <alignment horizontal="center" vertical="center"/>
    </xf>
    <xf numFmtId="38" fontId="13" fillId="0" borderId="33" xfId="17" applyFont="1" applyFill="1" applyBorder="1" applyAlignment="1">
      <alignment horizontal="center" vertical="center"/>
    </xf>
    <xf numFmtId="38" fontId="13" fillId="0" borderId="25" xfId="17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/>
    </xf>
    <xf numFmtId="38" fontId="13" fillId="0" borderId="80" xfId="17" applyFont="1" applyFill="1" applyBorder="1" applyAlignment="1">
      <alignment horizontal="center" vertical="center"/>
    </xf>
    <xf numFmtId="38" fontId="13" fillId="0" borderId="54" xfId="17" applyFont="1" applyFill="1" applyBorder="1" applyAlignment="1">
      <alignment horizontal="center" vertical="center"/>
    </xf>
    <xf numFmtId="38" fontId="13" fillId="0" borderId="55" xfId="17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7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wrapText="1" shrinkToFit="1"/>
    </xf>
    <xf numFmtId="0" fontId="13" fillId="0" borderId="102" xfId="0" applyFont="1" applyFill="1" applyBorder="1" applyAlignment="1">
      <alignment horizontal="center" wrapText="1" shrinkToFit="1"/>
    </xf>
    <xf numFmtId="0" fontId="18" fillId="0" borderId="55" xfId="0" applyFont="1" applyFill="1" applyBorder="1" applyAlignment="1">
      <alignment horizontal="center" vertical="center" wrapText="1" shrinkToFit="1"/>
    </xf>
    <xf numFmtId="0" fontId="18" fillId="0" borderId="81" xfId="0" applyFont="1" applyFill="1" applyBorder="1" applyAlignment="1">
      <alignment horizontal="center" vertical="center" wrapText="1" shrinkToFit="1"/>
    </xf>
    <xf numFmtId="0" fontId="18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shrinkToFit="1"/>
    </xf>
    <xf numFmtId="0" fontId="13" fillId="0" borderId="111" xfId="0" applyFont="1" applyFill="1" applyBorder="1" applyAlignment="1">
      <alignment horizontal="center" wrapText="1" shrinkToFit="1"/>
    </xf>
    <xf numFmtId="0" fontId="35" fillId="0" borderId="7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41" fontId="13" fillId="0" borderId="24" xfId="17" applyNumberFormat="1" applyFont="1" applyFill="1" applyBorder="1" applyAlignment="1">
      <alignment vertical="center"/>
    </xf>
    <xf numFmtId="41" fontId="13" fillId="0" borderId="21" xfId="17" applyNumberFormat="1" applyFont="1" applyFill="1" applyBorder="1" applyAlignment="1">
      <alignment vertical="center"/>
    </xf>
    <xf numFmtId="41" fontId="13" fillId="0" borderId="23" xfId="17" applyNumberFormat="1" applyFont="1" applyFill="1" applyBorder="1" applyAlignment="1">
      <alignment vertical="center"/>
    </xf>
    <xf numFmtId="41" fontId="13" fillId="0" borderId="33" xfId="17" applyNumberFormat="1" applyFont="1" applyFill="1" applyBorder="1" applyAlignment="1">
      <alignment vertical="center"/>
    </xf>
    <xf numFmtId="41" fontId="13" fillId="0" borderId="34" xfId="17" applyNumberFormat="1" applyFont="1" applyFill="1" applyBorder="1" applyAlignment="1">
      <alignment vertical="center"/>
    </xf>
    <xf numFmtId="41" fontId="13" fillId="0" borderId="91" xfId="17" applyNumberFormat="1" applyFont="1" applyFill="1" applyBorder="1" applyAlignment="1">
      <alignment vertical="center"/>
    </xf>
    <xf numFmtId="41" fontId="13" fillId="0" borderId="91" xfId="17" applyNumberFormat="1" applyFont="1" applyFill="1" applyBorder="1" applyAlignment="1">
      <alignment horizontal="right" vertical="center"/>
    </xf>
    <xf numFmtId="41" fontId="13" fillId="0" borderId="33" xfId="17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wrapText="1" shrinkToFit="1"/>
    </xf>
    <xf numFmtId="0" fontId="13" fillId="0" borderId="30" xfId="0" applyFont="1" applyFill="1" applyBorder="1" applyAlignment="1">
      <alignment horizontal="left" wrapText="1" shrinkToFit="1"/>
    </xf>
    <xf numFmtId="0" fontId="13" fillId="0" borderId="37" xfId="0" applyFont="1" applyFill="1" applyBorder="1" applyAlignment="1">
      <alignment horizontal="left" wrapText="1" shrinkToFi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9" fillId="0" borderId="11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9" fillId="0" borderId="111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72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 wrapText="1"/>
    </xf>
    <xf numFmtId="3" fontId="10" fillId="0" borderId="7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" fontId="10" fillId="0" borderId="75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10" fillId="0" borderId="75" xfId="17" applyNumberFormat="1" applyFont="1" applyFill="1" applyBorder="1" applyAlignment="1">
      <alignment horizontal="center" vertical="center" wrapText="1"/>
    </xf>
    <xf numFmtId="3" fontId="10" fillId="0" borderId="20" xfId="17" applyNumberFormat="1" applyFont="1" applyFill="1" applyBorder="1" applyAlignment="1">
      <alignment horizontal="center" vertical="center"/>
    </xf>
    <xf numFmtId="3" fontId="10" fillId="0" borderId="22" xfId="17" applyNumberFormat="1" applyFont="1" applyFill="1" applyBorder="1" applyAlignment="1">
      <alignment horizontal="center" vertical="center"/>
    </xf>
    <xf numFmtId="3" fontId="33" fillId="0" borderId="71" xfId="0" applyNumberFormat="1" applyFont="1" applyFill="1" applyBorder="1" applyAlignment="1">
      <alignment horizontal="center" vertical="center" wrapText="1"/>
    </xf>
    <xf numFmtId="3" fontId="33" fillId="0" borderId="74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0" xfId="17" applyNumberFormat="1" applyFont="1" applyFill="1" applyBorder="1" applyAlignment="1">
      <alignment horizontal="center" vertical="center" wrapText="1"/>
    </xf>
    <xf numFmtId="3" fontId="10" fillId="0" borderId="22" xfId="17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団回収支援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axId val="34004051"/>
        <c:axId val="37601004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4717"/>
        <c:axId val="25782454"/>
      </c:line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7601004"/>
        <c:crosses val="autoZero"/>
        <c:auto val="0"/>
        <c:lblOffset val="100"/>
        <c:noMultiLvlLbl val="0"/>
      </c:catAx>
      <c:valAx>
        <c:axId val="3760100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4004051"/>
        <c:crossesAt val="1"/>
        <c:crossBetween val="between"/>
        <c:dispUnits/>
      </c:valAx>
      <c:catAx>
        <c:axId val="2864717"/>
        <c:scaling>
          <c:orientation val="minMax"/>
        </c:scaling>
        <c:axPos val="b"/>
        <c:delete val="1"/>
        <c:majorTickMark val="in"/>
        <c:minorTickMark val="none"/>
        <c:tickLblPos val="nextTo"/>
        <c:crossAx val="25782454"/>
        <c:crosses val="autoZero"/>
        <c:auto val="0"/>
        <c:lblOffset val="100"/>
        <c:noMultiLvlLbl val="0"/>
      </c:catAx>
      <c:valAx>
        <c:axId val="2578245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64717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処理現況４'!$R$76</c:f>
              <c:strCache>
                <c:ptCount val="1"/>
                <c:pt idx="0">
                  <c:v>一人当たり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処理現況４'!$S$75:$AI$75</c:f>
              <c:strCache/>
            </c:strRef>
          </c:cat>
          <c:val>
            <c:numRef>
              <c:f>'ア 処理現況４'!$S$76:$AI$76</c:f>
              <c:numCache/>
            </c:numRef>
          </c:val>
          <c:smooth val="0"/>
        </c:ser>
        <c:ser>
          <c:idx val="1"/>
          <c:order val="1"/>
          <c:tx>
            <c:strRef>
              <c:f>'ア 処理現況４'!$R$77</c:f>
              <c:strCache>
                <c:ptCount val="1"/>
                <c:pt idx="0">
                  <c:v>ごみ１トン当たり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処理現況４'!$S$75:$AI$75</c:f>
              <c:strCache/>
            </c:strRef>
          </c:cat>
          <c:val>
            <c:numRef>
              <c:f>'ア 処理現況４'!$S$77:$AI$77</c:f>
              <c:numCache/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52706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925"/>
          <c:w val="0.953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'ア 処理現況４'!$R$42</c:f>
              <c:strCache>
                <c:ptCount val="1"/>
                <c:pt idx="0">
                  <c:v>資源化量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処理現況４'!$S$41:$AI$41</c:f>
              <c:numCache/>
            </c:numRef>
          </c:cat>
          <c:val>
            <c:numRef>
              <c:f>'ア 処理現況４'!$S$42:$AI$42</c:f>
              <c:numCache/>
            </c:numRef>
          </c:val>
        </c:ser>
        <c:ser>
          <c:idx val="1"/>
          <c:order val="1"/>
          <c:tx>
            <c:strRef>
              <c:f>'ア 処理現況４'!$R$43</c:f>
              <c:strCache>
                <c:ptCount val="1"/>
                <c:pt idx="0">
                  <c:v>集団回収量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処理現況４'!$S$41:$AI$41</c:f>
              <c:numCache/>
            </c:numRef>
          </c:cat>
          <c:val>
            <c:numRef>
              <c:f>'ア 処理現況４'!$S$43:$AI$43</c:f>
              <c:numCache/>
            </c:numRef>
          </c:val>
        </c:ser>
        <c:overlap val="100"/>
        <c:axId val="28965619"/>
        <c:axId val="59363980"/>
      </c:barChart>
      <c:lineChart>
        <c:grouping val="standard"/>
        <c:varyColors val="0"/>
        <c:ser>
          <c:idx val="2"/>
          <c:order val="2"/>
          <c:tx>
            <c:strRef>
              <c:f>'ア 処理現況４'!$R$45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処理現況４'!$R$45</c:f>
              <c:strCache/>
            </c:strRef>
          </c:cat>
          <c:val>
            <c:numRef>
              <c:f>'ア 処理現況４'!$S$45:$AI$45</c:f>
              <c:numCache/>
            </c:numRef>
          </c:val>
          <c:smooth val="0"/>
        </c:ser>
        <c:axId val="64513773"/>
        <c:axId val="43753046"/>
      </c:lineChart>
      <c:lineChart>
        <c:grouping val="standard"/>
        <c:varyColors val="0"/>
        <c:ser>
          <c:idx val="3"/>
          <c:order val="3"/>
          <c:tx>
            <c:strRef>
              <c:f>'ア 処理現況４'!$R$44</c:f>
              <c:strCache>
                <c:ptCount val="1"/>
                <c:pt idx="0">
                  <c:v>総資源化量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処理現況４'!$S$41:$AI$41</c:f>
              <c:numCache/>
            </c:numRef>
          </c:cat>
          <c:val>
            <c:numRef>
              <c:f>'ア 処理現況４'!$S$44:$AI$44</c:f>
              <c:numCache/>
            </c:numRef>
          </c:val>
          <c:smooth val="0"/>
        </c:ser>
        <c:axId val="28965619"/>
        <c:axId val="59363980"/>
      </c:line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  <c:max val="7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総資源化量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965619"/>
        <c:crossesAt val="1"/>
        <c:crossBetween val="between"/>
        <c:dispUnits/>
        <c:majorUnit val="100"/>
        <c:minorUnit val="10"/>
      </c:valAx>
      <c:catAx>
        <c:axId val="64513773"/>
        <c:scaling>
          <c:orientation val="minMax"/>
        </c:scaling>
        <c:axPos val="b"/>
        <c:delete val="1"/>
        <c:majorTickMark val="in"/>
        <c:minorTickMark val="none"/>
        <c:tickLblPos val="nextTo"/>
        <c:crossAx val="43753046"/>
        <c:crosses val="autoZero"/>
        <c:auto val="0"/>
        <c:lblOffset val="100"/>
        <c:noMultiLvlLbl val="0"/>
      </c:catAx>
      <c:valAx>
        <c:axId val="43753046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4513773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9775"/>
          <c:y val="0.91575"/>
          <c:w val="0.49775"/>
          <c:h val="0.065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432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'ア 処理現況４'!$R$7</c:f>
              <c:strCache>
                <c:ptCount val="1"/>
                <c:pt idx="0">
                  <c:v>ごみの総排出量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処理現況４'!$S$6:$AN$6</c:f>
              <c:strCache/>
            </c:strRef>
          </c:cat>
          <c:val>
            <c:numRef>
              <c:f>'ア 処理現況４'!$S$7:$AN$7</c:f>
              <c:numCache/>
            </c:numRef>
          </c:val>
        </c:ser>
        <c:ser>
          <c:idx val="0"/>
          <c:order val="1"/>
          <c:tx>
            <c:strRef>
              <c:f>'ア 処理現況４'!$R$8</c:f>
              <c:strCache>
                <c:ptCount val="1"/>
                <c:pt idx="0">
                  <c:v>最終処分量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処理現況４'!$S$6:$AN$6</c:f>
              <c:strCache/>
            </c:strRef>
          </c:cat>
          <c:val>
            <c:numRef>
              <c:f>'ア 処理現況４'!$S$8:$AN$8</c:f>
              <c:numCache/>
            </c:numRef>
          </c:val>
        </c:ser>
        <c:axId val="58233095"/>
        <c:axId val="54335808"/>
      </c:barChart>
      <c:lineChart>
        <c:grouping val="standard"/>
        <c:varyColors val="0"/>
        <c:ser>
          <c:idx val="2"/>
          <c:order val="2"/>
          <c:tx>
            <c:strRef>
              <c:f>'ア 処理現況４'!$R$9</c:f>
              <c:strCache>
                <c:ptCount val="1"/>
                <c:pt idx="0">
                  <c:v>一人一日当たりのごみ排出量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処理現況４'!$S$6:$AN$6</c:f>
              <c:strCache/>
            </c:strRef>
          </c:cat>
          <c:val>
            <c:numRef>
              <c:f>'ア 処理現況４'!$S$9:$AN$9</c:f>
              <c:numCache/>
            </c:numRef>
          </c:val>
          <c:smooth val="0"/>
        </c:ser>
        <c:ser>
          <c:idx val="3"/>
          <c:order val="3"/>
          <c:tx>
            <c:strRef>
              <c:f>'ア 処理現況４'!$R$10</c:f>
              <c:strCache>
                <c:ptCount val="1"/>
                <c:pt idx="0">
                  <c:v>処理しなければならないごみの一人一日当たりの量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処理現況４'!$S$6:$AN$6</c:f>
              <c:strCache/>
            </c:strRef>
          </c:cat>
          <c:val>
            <c:numRef>
              <c:f>'ア 処理現況４'!$S$10:$AN$10</c:f>
              <c:numCache/>
            </c:numRef>
          </c:val>
          <c:smooth val="0"/>
        </c:ser>
        <c:axId val="19260225"/>
        <c:axId val="39124298"/>
      </c:lineChart>
      <c:cat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335808"/>
        <c:crosses val="autoZero"/>
        <c:auto val="0"/>
        <c:lblOffset val="100"/>
        <c:noMultiLvlLbl val="0"/>
      </c:catAx>
      <c:valAx>
        <c:axId val="54335808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233095"/>
        <c:crossesAt val="1"/>
        <c:crossBetween val="between"/>
        <c:dispUnits/>
        <c:majorUnit val="500"/>
      </c:valAx>
      <c:catAx>
        <c:axId val="19260225"/>
        <c:scaling>
          <c:orientation val="minMax"/>
        </c:scaling>
        <c:axPos val="b"/>
        <c:delete val="1"/>
        <c:majorTickMark val="in"/>
        <c:minorTickMark val="none"/>
        <c:tickLblPos val="nextTo"/>
        <c:crossAx val="39124298"/>
        <c:crosses val="autoZero"/>
        <c:auto val="0"/>
        <c:lblOffset val="100"/>
        <c:noMultiLvlLbl val="0"/>
      </c:catAx>
      <c:valAx>
        <c:axId val="39124298"/>
        <c:scaling>
          <c:orientation val="minMax"/>
          <c:max val="14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260225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0725"/>
          <c:y val="0.88825"/>
          <c:w val="0.802"/>
          <c:h val="0.104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07154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27137"/>
        <c:axId val="44344234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53787"/>
        <c:axId val="35113172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927137"/>
        <c:crossesAt val="1"/>
        <c:crossBetween val="between"/>
        <c:dispUnits/>
        <c:majorUnit val="100"/>
        <c:minorUnit val="10"/>
      </c:valAx>
      <c:catAx>
        <c:axId val="63553787"/>
        <c:scaling>
          <c:orientation val="minMax"/>
        </c:scaling>
        <c:axPos val="b"/>
        <c:delete val="1"/>
        <c:majorTickMark val="in"/>
        <c:minorTickMark val="none"/>
        <c:tickLblPos val="nextTo"/>
        <c:crossAx val="35113172"/>
        <c:crosses val="autoZero"/>
        <c:auto val="0"/>
        <c:lblOffset val="100"/>
        <c:noMultiLvlLbl val="0"/>
      </c:catAx>
      <c:valAx>
        <c:axId val="3511317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3553787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axId val="47583093"/>
        <c:axId val="25594654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25295"/>
        <c:axId val="59901064"/>
      </c:lineChart>
      <c:cat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5594654"/>
        <c:crosses val="autoZero"/>
        <c:auto val="0"/>
        <c:lblOffset val="100"/>
        <c:noMultiLvlLbl val="0"/>
      </c:catAx>
      <c:valAx>
        <c:axId val="2559465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7583093"/>
        <c:crossesAt val="1"/>
        <c:crossBetween val="between"/>
        <c:dispUnits/>
      </c:valAx>
      <c:catAx>
        <c:axId val="29025295"/>
        <c:scaling>
          <c:orientation val="minMax"/>
        </c:scaling>
        <c:axPos val="b"/>
        <c:delete val="1"/>
        <c:majorTickMark val="in"/>
        <c:minorTickMark val="none"/>
        <c:tickLblPos val="nextTo"/>
        <c:crossAx val="59901064"/>
        <c:crosses val="autoZero"/>
        <c:auto val="0"/>
        <c:lblOffset val="100"/>
        <c:noMultiLvlLbl val="0"/>
      </c:catAx>
      <c:valAx>
        <c:axId val="5990106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025295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386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114147"/>
        <c:axId val="21374140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149533"/>
        <c:axId val="53583750"/>
      </c:line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7114147"/>
        <c:crossesAt val="1"/>
        <c:crossBetween val="between"/>
        <c:dispUnits/>
        <c:majorUnit val="100"/>
        <c:minorUnit val="10"/>
      </c:valAx>
      <c:catAx>
        <c:axId val="58149533"/>
        <c:scaling>
          <c:orientation val="minMax"/>
        </c:scaling>
        <c:axPos val="b"/>
        <c:delete val="1"/>
        <c:majorTickMark val="in"/>
        <c:minorTickMark val="none"/>
        <c:tickLblPos val="nextTo"/>
        <c:crossAx val="53583750"/>
        <c:crosses val="autoZero"/>
        <c:auto val="0"/>
        <c:lblOffset val="100"/>
        <c:noMultiLvlLbl val="0"/>
      </c:catAx>
      <c:valAx>
        <c:axId val="5358375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149533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axId val="12491703"/>
        <c:axId val="45316464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94993"/>
        <c:axId val="46754938"/>
      </c:line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316464"/>
        <c:crosses val="autoZero"/>
        <c:auto val="0"/>
        <c:lblOffset val="100"/>
        <c:noMultiLvlLbl val="0"/>
      </c:catAx>
      <c:valAx>
        <c:axId val="4531646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491703"/>
        <c:crossesAt val="1"/>
        <c:crossBetween val="between"/>
        <c:dispUnits/>
      </c:valAx>
      <c:catAx>
        <c:axId val="5194993"/>
        <c:scaling>
          <c:orientation val="minMax"/>
        </c:scaling>
        <c:axPos val="b"/>
        <c:delete val="1"/>
        <c:majorTickMark val="in"/>
        <c:minorTickMark val="none"/>
        <c:tickLblPos val="nextTo"/>
        <c:crossAx val="46754938"/>
        <c:crosses val="autoZero"/>
        <c:auto val="0"/>
        <c:lblOffset val="100"/>
        <c:noMultiLvlLbl val="0"/>
      </c:catAx>
      <c:valAx>
        <c:axId val="46754938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194993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1412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155845"/>
        <c:axId val="4531694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85247"/>
        <c:axId val="31522904"/>
      </c:lineChart>
      <c:catAx>
        <c:axId val="6015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155845"/>
        <c:crossesAt val="1"/>
        <c:crossBetween val="between"/>
        <c:dispUnits/>
        <c:majorUnit val="100"/>
        <c:minorUnit val="10"/>
      </c:valAx>
      <c:catAx>
        <c:axId val="40785247"/>
        <c:scaling>
          <c:orientation val="minMax"/>
        </c:scaling>
        <c:axPos val="b"/>
        <c:delete val="1"/>
        <c:majorTickMark val="in"/>
        <c:minorTickMark val="none"/>
        <c:tickLblPos val="nextTo"/>
        <c:crossAx val="31522904"/>
        <c:crosses val="autoZero"/>
        <c:auto val="0"/>
        <c:lblOffset val="100"/>
        <c:noMultiLvlLbl val="0"/>
      </c:catAx>
      <c:valAx>
        <c:axId val="315229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0785247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8763000"/>
          <a:ext cx="3314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0</xdr:rowOff>
    </xdr:from>
    <xdr:to>
      <xdr:col>10</xdr:col>
      <xdr:colOff>838200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23950" y="8763000"/>
          <a:ext cx="704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9" name="Chart 19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21" name="Chart 21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7972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120586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42005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86010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31</xdr:row>
      <xdr:rowOff>0</xdr:rowOff>
    </xdr:from>
    <xdr:to>
      <xdr:col>8</xdr:col>
      <xdr:colOff>247650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>
          <a:off x="6534150" y="104870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058025" y="451485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620125" y="57816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0220325" y="2628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304800</xdr:rowOff>
    </xdr:from>
    <xdr:to>
      <xdr:col>16</xdr:col>
      <xdr:colOff>0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10734675" y="2619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2315825" y="26384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10487025" y="133159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342900" y="1425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42900" y="14258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14" name="Chart 16"/>
        <xdr:cNvGraphicFramePr/>
      </xdr:nvGraphicFramePr>
      <xdr:xfrm>
        <a:off x="2009775" y="1425892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1400175</xdr:colOff>
      <xdr:row>43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28900" y="14258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95250</xdr:colOff>
      <xdr:row>43</xdr:row>
      <xdr:rowOff>0</xdr:rowOff>
    </xdr:from>
    <xdr:to>
      <xdr:col>16</xdr:col>
      <xdr:colOff>971550</xdr:colOff>
      <xdr:row>43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0315575" y="142589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7" name="Chart 19"/>
        <xdr:cNvGraphicFramePr/>
      </xdr:nvGraphicFramePr>
      <xdr:xfrm>
        <a:off x="2000250" y="14258925"/>
        <a:ext cx="979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543175" y="142589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9" name="Chart 21"/>
        <xdr:cNvGraphicFramePr/>
      </xdr:nvGraphicFramePr>
      <xdr:xfrm>
        <a:off x="2009775" y="142589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43</xdr:row>
      <xdr:rowOff>0</xdr:rowOff>
    </xdr:from>
    <xdr:to>
      <xdr:col>3</xdr:col>
      <xdr:colOff>1276350</xdr:colOff>
      <xdr:row>43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24125" y="14258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16</xdr:col>
      <xdr:colOff>228600</xdr:colOff>
      <xdr:row>43</xdr:row>
      <xdr:rowOff>0</xdr:rowOff>
    </xdr:from>
    <xdr:to>
      <xdr:col>16</xdr:col>
      <xdr:colOff>676275</xdr:colOff>
      <xdr:row>43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0963275" y="14258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0734675" y="12687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22</xdr:col>
      <xdr:colOff>542925</xdr:colOff>
      <xdr:row>88</xdr:row>
      <xdr:rowOff>47625</xdr:rowOff>
    </xdr:from>
    <xdr:to>
      <xdr:col>26</xdr:col>
      <xdr:colOff>9525</xdr:colOff>
      <xdr:row>88</xdr:row>
      <xdr:rowOff>47625</xdr:rowOff>
    </xdr:to>
    <xdr:sp>
      <xdr:nvSpPr>
        <xdr:cNvPr id="23" name="Line 27"/>
        <xdr:cNvSpPr>
          <a:spLocks/>
        </xdr:cNvSpPr>
      </xdr:nvSpPr>
      <xdr:spPr>
        <a:xfrm>
          <a:off x="16316325" y="22860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28"/>
        <xdr:cNvSpPr>
          <a:spLocks/>
        </xdr:cNvSpPr>
      </xdr:nvSpPr>
      <xdr:spPr>
        <a:xfrm>
          <a:off x="6543675" y="92297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9</xdr:col>
      <xdr:colOff>0</xdr:colOff>
      <xdr:row>28</xdr:row>
      <xdr:rowOff>304800</xdr:rowOff>
    </xdr:to>
    <xdr:sp>
      <xdr:nvSpPr>
        <xdr:cNvPr id="25" name="Line 30"/>
        <xdr:cNvSpPr>
          <a:spLocks/>
        </xdr:cNvSpPr>
      </xdr:nvSpPr>
      <xdr:spPr>
        <a:xfrm>
          <a:off x="4486275" y="9848850"/>
          <a:ext cx="231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6" name="Line 31"/>
        <xdr:cNvSpPr>
          <a:spLocks/>
        </xdr:cNvSpPr>
      </xdr:nvSpPr>
      <xdr:spPr>
        <a:xfrm>
          <a:off x="6553200" y="98583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31</xdr:col>
      <xdr:colOff>171450</xdr:colOff>
      <xdr:row>120</xdr:row>
      <xdr:rowOff>19050</xdr:rowOff>
    </xdr:from>
    <xdr:to>
      <xdr:col>31</xdr:col>
      <xdr:colOff>438150</xdr:colOff>
      <xdr:row>120</xdr:row>
      <xdr:rowOff>19050</xdr:rowOff>
    </xdr:to>
    <xdr:sp>
      <xdr:nvSpPr>
        <xdr:cNvPr id="27" name="Line 37"/>
        <xdr:cNvSpPr>
          <a:spLocks/>
        </xdr:cNvSpPr>
      </xdr:nvSpPr>
      <xdr:spPr>
        <a:xfrm>
          <a:off x="22374225" y="28927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14</xdr:col>
      <xdr:colOff>0</xdr:colOff>
      <xdr:row>35</xdr:row>
      <xdr:rowOff>304800</xdr:rowOff>
    </xdr:to>
    <xdr:sp>
      <xdr:nvSpPr>
        <xdr:cNvPr id="28" name="Line 39"/>
        <xdr:cNvSpPr>
          <a:spLocks/>
        </xdr:cNvSpPr>
      </xdr:nvSpPr>
      <xdr:spPr>
        <a:xfrm flipH="1">
          <a:off x="10220325" y="117538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1257300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4695825" y="4143375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28575</xdr:rowOff>
    </xdr:from>
    <xdr:to>
      <xdr:col>11</xdr:col>
      <xdr:colOff>190500</xdr:colOff>
      <xdr:row>19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81100" y="3943350"/>
          <a:ext cx="87725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38100</xdr:rowOff>
    </xdr:from>
    <xdr:to>
      <xdr:col>12</xdr:col>
      <xdr:colOff>714375</xdr:colOff>
      <xdr:row>25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209675" y="6057900"/>
          <a:ext cx="95250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47625</xdr:rowOff>
    </xdr:from>
    <xdr:to>
      <xdr:col>12</xdr:col>
      <xdr:colOff>714375</xdr:colOff>
      <xdr:row>35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1209675" y="8515350"/>
          <a:ext cx="95250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39</xdr:row>
      <xdr:rowOff>47625</xdr:rowOff>
    </xdr:from>
    <xdr:to>
      <xdr:col>11</xdr:col>
      <xdr:colOff>133350</xdr:colOff>
      <xdr:row>40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209675" y="9744075"/>
          <a:ext cx="86868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0.158</cdr:y>
    </cdr:from>
    <cdr:to>
      <cdr:x>0.03725</cdr:x>
      <cdr:y>0.663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38200"/>
          <a:ext cx="40005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025" b="0" i="0" u="none" baseline="0"/>
            <a:t>ごみの総排出量・最終処分量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8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11530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54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35342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2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009650" y="3810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180975</xdr:colOff>
      <xdr:row>47</xdr:row>
      <xdr:rowOff>0</xdr:rowOff>
    </xdr:to>
    <xdr:graphicFrame>
      <xdr:nvGraphicFramePr>
        <xdr:cNvPr id="15" name="Chart 17"/>
        <xdr:cNvGraphicFramePr/>
      </xdr:nvGraphicFramePr>
      <xdr:xfrm>
        <a:off x="285750" y="8934450"/>
        <a:ext cx="1004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47</xdr:row>
      <xdr:rowOff>0</xdr:rowOff>
    </xdr:from>
    <xdr:to>
      <xdr:col>1</xdr:col>
      <xdr:colOff>723900</xdr:colOff>
      <xdr:row>47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942975" y="893445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</xdr:col>
      <xdr:colOff>666750</xdr:colOff>
      <xdr:row>26</xdr:row>
      <xdr:rowOff>190500</xdr:rowOff>
    </xdr:from>
    <xdr:to>
      <xdr:col>1</xdr:col>
      <xdr:colOff>723900</xdr:colOff>
      <xdr:row>26</xdr:row>
      <xdr:rowOff>190500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952500" y="5172075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8" name="Line 22"/>
        <xdr:cNvSpPr>
          <a:spLocks/>
        </xdr:cNvSpPr>
      </xdr:nvSpPr>
      <xdr:spPr>
        <a:xfrm>
          <a:off x="285750" y="8934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285750" y="89344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228600</xdr:colOff>
      <xdr:row>42</xdr:row>
      <xdr:rowOff>28575</xdr:rowOff>
    </xdr:from>
    <xdr:to>
      <xdr:col>16</xdr:col>
      <xdr:colOff>85725</xdr:colOff>
      <xdr:row>70</xdr:row>
      <xdr:rowOff>0</xdr:rowOff>
    </xdr:to>
    <xdr:grpSp>
      <xdr:nvGrpSpPr>
        <xdr:cNvPr id="20" name="Group 42"/>
        <xdr:cNvGrpSpPr>
          <a:grpSpLocks/>
        </xdr:cNvGrpSpPr>
      </xdr:nvGrpSpPr>
      <xdr:grpSpPr>
        <a:xfrm>
          <a:off x="514350" y="8010525"/>
          <a:ext cx="10344150" cy="5305425"/>
          <a:chOff x="43" y="807"/>
          <a:chExt cx="869" cy="529"/>
        </a:xfrm>
        <a:solidFill>
          <a:srgbClr val="FFFFFF"/>
        </a:solidFill>
      </xdr:grpSpPr>
      <xdr:graphicFrame>
        <xdr:nvGraphicFramePr>
          <xdr:cNvPr id="21" name="Chart 19"/>
          <xdr:cNvGraphicFramePr/>
        </xdr:nvGraphicFramePr>
        <xdr:xfrm>
          <a:off x="43" y="811"/>
          <a:ext cx="869" cy="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22" name="TextBox 24"/>
          <xdr:cNvSpPr txBox="1">
            <a:spLocks noChangeArrowheads="1"/>
          </xdr:cNvSpPr>
        </xdr:nvSpPr>
        <xdr:spPr>
          <a:xfrm>
            <a:off x="857" y="815"/>
            <a:ext cx="37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(％)</a:t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65" y="807"/>
            <a:ext cx="6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</xdr:grpSp>
    <xdr:clientData/>
  </xdr:twoCellAnchor>
  <xdr:twoCellAnchor>
    <xdr:from>
      <xdr:col>4</xdr:col>
      <xdr:colOff>438150</xdr:colOff>
      <xdr:row>4</xdr:row>
      <xdr:rowOff>66675</xdr:rowOff>
    </xdr:from>
    <xdr:to>
      <xdr:col>11</xdr:col>
      <xdr:colOff>676275</xdr:colOff>
      <xdr:row>5</xdr:row>
      <xdr:rowOff>114300</xdr:rowOff>
    </xdr:to>
    <xdr:sp>
      <xdr:nvSpPr>
        <xdr:cNvPr id="24" name="Rectangle 32"/>
        <xdr:cNvSpPr>
          <a:spLocks/>
        </xdr:cNvSpPr>
      </xdr:nvSpPr>
      <xdr:spPr>
        <a:xfrm>
          <a:off x="2838450" y="876300"/>
          <a:ext cx="523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平成明朝"/>
              <a:ea typeface="平成明朝"/>
              <a:cs typeface="平成明朝"/>
            </a:rPr>
            <a:t>ごみの総排出量と最終処分量の経年変化</a:t>
          </a:r>
        </a:p>
      </xdr:txBody>
    </xdr:sp>
    <xdr:clientData/>
  </xdr:twoCellAnchor>
  <xdr:twoCellAnchor>
    <xdr:from>
      <xdr:col>1</xdr:col>
      <xdr:colOff>85725</xdr:colOff>
      <xdr:row>6</xdr:row>
      <xdr:rowOff>66675</xdr:rowOff>
    </xdr:from>
    <xdr:to>
      <xdr:col>16</xdr:col>
      <xdr:colOff>466725</xdr:colOff>
      <xdr:row>34</xdr:row>
      <xdr:rowOff>161925</xdr:rowOff>
    </xdr:to>
    <xdr:grpSp>
      <xdr:nvGrpSpPr>
        <xdr:cNvPr id="25" name="Group 44"/>
        <xdr:cNvGrpSpPr>
          <a:grpSpLocks/>
        </xdr:cNvGrpSpPr>
      </xdr:nvGrpSpPr>
      <xdr:grpSpPr>
        <a:xfrm>
          <a:off x="371475" y="1238250"/>
          <a:ext cx="10868025" cy="5429250"/>
          <a:chOff x="31" y="127"/>
          <a:chExt cx="913" cy="541"/>
        </a:xfrm>
        <a:solidFill>
          <a:srgbClr val="FFFFFF"/>
        </a:solidFill>
      </xdr:grpSpPr>
      <xdr:grpSp>
        <xdr:nvGrpSpPr>
          <xdr:cNvPr id="26" name="Group 43"/>
          <xdr:cNvGrpSpPr>
            <a:grpSpLocks/>
          </xdr:cNvGrpSpPr>
        </xdr:nvGrpSpPr>
        <xdr:grpSpPr>
          <a:xfrm>
            <a:off x="31" y="136"/>
            <a:ext cx="913" cy="532"/>
            <a:chOff x="31" y="136"/>
            <a:chExt cx="913" cy="532"/>
          </a:xfrm>
          <a:solidFill>
            <a:srgbClr val="FFFFFF"/>
          </a:solidFill>
        </xdr:grpSpPr>
        <xdr:graphicFrame>
          <xdr:nvGraphicFramePr>
            <xdr:cNvPr id="27" name="Chart 14"/>
            <xdr:cNvGraphicFramePr/>
          </xdr:nvGraphicFramePr>
          <xdr:xfrm>
            <a:off x="31" y="136"/>
            <a:ext cx="904" cy="532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sp>
          <xdr:nvSpPr>
            <xdr:cNvPr id="28" name="TextBox 29"/>
            <xdr:cNvSpPr txBox="1">
              <a:spLocks noChangeArrowheads="1"/>
            </xdr:cNvSpPr>
          </xdr:nvSpPr>
          <xdr:spPr>
            <a:xfrm>
              <a:off x="897" y="161"/>
              <a:ext cx="47" cy="44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 vert="wordArtVertRtl"/>
            <a:p>
              <a:pPr algn="r">
                <a:defRPr/>
              </a:pPr>
              <a:r>
                <a:rPr lang="en-US" cap="none" sz="975" b="0" i="0" u="none" baseline="0"/>
                <a:t>一人一日当たりのごみ排出量
処理しなければならないごみの一人一日当たりの量</a:t>
              </a:r>
            </a:p>
          </xdr:txBody>
        </xdr:sp>
      </xdr:grpSp>
      <xdr:sp>
        <xdr:nvSpPr>
          <xdr:cNvPr id="29" name="TextBox 26"/>
          <xdr:cNvSpPr txBox="1">
            <a:spLocks noChangeArrowheads="1"/>
          </xdr:cNvSpPr>
        </xdr:nvSpPr>
        <xdr:spPr>
          <a:xfrm>
            <a:off x="43" y="127"/>
            <a:ext cx="6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  <xdr:sp>
        <xdr:nvSpPr>
          <xdr:cNvPr id="30" name="TextBox 16"/>
          <xdr:cNvSpPr txBox="1">
            <a:spLocks noChangeArrowheads="1"/>
          </xdr:cNvSpPr>
        </xdr:nvSpPr>
        <xdr:spPr>
          <a:xfrm>
            <a:off x="826" y="127"/>
            <a:ext cx="93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(ｇ／人・日)</a:t>
            </a:r>
          </a:p>
        </xdr:txBody>
      </xdr:sp>
    </xdr:grpSp>
    <xdr:clientData/>
  </xdr:twoCellAnchor>
  <xdr:twoCellAnchor>
    <xdr:from>
      <xdr:col>4</xdr:col>
      <xdr:colOff>419100</xdr:colOff>
      <xdr:row>41</xdr:row>
      <xdr:rowOff>38100</xdr:rowOff>
    </xdr:from>
    <xdr:to>
      <xdr:col>11</xdr:col>
      <xdr:colOff>657225</xdr:colOff>
      <xdr:row>42</xdr:row>
      <xdr:rowOff>85725</xdr:rowOff>
    </xdr:to>
    <xdr:sp>
      <xdr:nvSpPr>
        <xdr:cNvPr id="31" name="Rectangle 37"/>
        <xdr:cNvSpPr>
          <a:spLocks/>
        </xdr:cNvSpPr>
      </xdr:nvSpPr>
      <xdr:spPr>
        <a:xfrm>
          <a:off x="2819400" y="7839075"/>
          <a:ext cx="523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平成明朝"/>
              <a:ea typeface="平成明朝"/>
              <a:cs typeface="平成明朝"/>
            </a:rPr>
            <a:t>総資源化量とリサイクル率の経年変化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811375" y="1733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72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85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" name="Line 94"/>
        <xdr:cNvSpPr>
          <a:spLocks/>
        </xdr:cNvSpPr>
      </xdr:nvSpPr>
      <xdr:spPr>
        <a:xfrm>
          <a:off x="0" y="16468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5"/>
  </sheetPr>
  <dimension ref="A1:T23"/>
  <sheetViews>
    <sheetView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3.59765625" style="9" customWidth="1"/>
    <col min="2" max="2" width="5.19921875" style="9" customWidth="1"/>
    <col min="3" max="4" width="3.09765625" style="9" customWidth="1"/>
    <col min="5" max="5" width="5" style="9" customWidth="1"/>
    <col min="6" max="6" width="14.59765625" style="9" customWidth="1"/>
    <col min="7" max="7" width="7.59765625" style="9" customWidth="1"/>
    <col min="8" max="8" width="14.59765625" style="9" customWidth="1"/>
    <col min="9" max="9" width="5.59765625" style="9" customWidth="1"/>
    <col min="10" max="10" width="14.59765625" style="9" customWidth="1"/>
    <col min="11" max="11" width="11" style="9" customWidth="1"/>
    <col min="12" max="12" width="16.19921875" style="9" customWidth="1"/>
    <col min="13" max="13" width="16.59765625" style="9" customWidth="1"/>
    <col min="14" max="28" width="7.5" style="9" customWidth="1"/>
    <col min="29" max="16384" width="11" style="9" customWidth="1"/>
  </cols>
  <sheetData>
    <row r="1" spans="1:10" ht="30" customHeight="1">
      <c r="A1" s="33" t="s">
        <v>70</v>
      </c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31" t="s">
        <v>24</v>
      </c>
      <c r="C2" s="14"/>
      <c r="D2" s="14"/>
      <c r="E2" s="14"/>
      <c r="F2" s="14"/>
      <c r="G2" s="14"/>
      <c r="H2" s="14"/>
      <c r="I2" s="14"/>
      <c r="J2" s="14"/>
    </row>
    <row r="3" spans="2:10" ht="30" customHeight="1">
      <c r="B3" s="31" t="s">
        <v>68</v>
      </c>
      <c r="C3" s="14"/>
      <c r="D3" s="14"/>
      <c r="E3" s="14"/>
      <c r="F3" s="14"/>
      <c r="G3" s="14"/>
      <c r="H3" s="14"/>
      <c r="I3" s="14"/>
      <c r="J3" s="14"/>
    </row>
    <row r="4" spans="2:10" ht="30" customHeight="1">
      <c r="B4" s="31" t="s">
        <v>69</v>
      </c>
      <c r="C4" s="14"/>
      <c r="D4" s="14"/>
      <c r="E4" s="14"/>
      <c r="F4" s="14"/>
      <c r="G4" s="14"/>
      <c r="H4" s="14"/>
      <c r="I4" s="14"/>
      <c r="J4" s="14"/>
    </row>
    <row r="5" spans="2:10" ht="30" customHeight="1">
      <c r="B5" s="14"/>
      <c r="C5" s="476" t="s">
        <v>71</v>
      </c>
      <c r="D5" s="476"/>
      <c r="E5" s="476"/>
      <c r="F5" s="113">
        <f>H11</f>
        <v>5164.57</v>
      </c>
      <c r="G5" s="395" t="s">
        <v>112</v>
      </c>
      <c r="H5" s="14"/>
      <c r="I5" s="14"/>
      <c r="J5" s="14"/>
    </row>
    <row r="6" spans="2:10" ht="30" customHeight="1">
      <c r="B6" s="14"/>
      <c r="C6" s="476" t="s">
        <v>72</v>
      </c>
      <c r="D6" s="476"/>
      <c r="E6" s="476"/>
      <c r="F6" s="396">
        <f>H12</f>
        <v>7475209</v>
      </c>
      <c r="G6" s="397" t="s">
        <v>73</v>
      </c>
      <c r="H6" s="14"/>
      <c r="I6" s="14"/>
      <c r="J6" s="14"/>
    </row>
    <row r="7" spans="2:10" ht="30" customHeight="1">
      <c r="B7" s="14"/>
      <c r="C7" s="467" t="s">
        <v>42</v>
      </c>
      <c r="D7" s="467"/>
      <c r="E7" s="472" t="s">
        <v>26</v>
      </c>
      <c r="F7" s="472"/>
      <c r="G7" s="472"/>
      <c r="H7" s="472"/>
      <c r="I7" s="472"/>
      <c r="J7" s="472"/>
    </row>
    <row r="8" spans="2:10" ht="30" customHeight="1">
      <c r="B8" s="14"/>
      <c r="C8" s="468" t="s">
        <v>43</v>
      </c>
      <c r="D8" s="468"/>
      <c r="E8" s="472" t="s">
        <v>27</v>
      </c>
      <c r="F8" s="472"/>
      <c r="G8" s="472"/>
      <c r="H8" s="472"/>
      <c r="I8" s="472"/>
      <c r="J8" s="472"/>
    </row>
    <row r="9" spans="2:20" ht="30" customHeight="1">
      <c r="B9" s="14"/>
      <c r="C9" s="14"/>
      <c r="D9" s="14"/>
      <c r="E9" s="14"/>
      <c r="F9" s="14"/>
      <c r="G9" s="14"/>
      <c r="H9" s="14"/>
      <c r="I9" s="14"/>
      <c r="J9" s="14"/>
      <c r="T9" s="9" t="s">
        <v>124</v>
      </c>
    </row>
    <row r="10" spans="2:10" ht="30" customHeight="1">
      <c r="B10" s="31" t="s">
        <v>13</v>
      </c>
      <c r="C10" s="14"/>
      <c r="D10" s="14"/>
      <c r="E10" s="14"/>
      <c r="F10" s="14"/>
      <c r="G10" s="14"/>
      <c r="H10" s="14"/>
      <c r="I10" s="14"/>
      <c r="J10" s="14"/>
    </row>
    <row r="11" spans="2:10" ht="30" customHeight="1">
      <c r="B11" s="14"/>
      <c r="C11" s="478" t="s">
        <v>74</v>
      </c>
      <c r="D11" s="473" t="s">
        <v>75</v>
      </c>
      <c r="E11" s="474"/>
      <c r="F11" s="474"/>
      <c r="G11" s="475"/>
      <c r="H11" s="113">
        <v>5164.57</v>
      </c>
      <c r="I11" s="397" t="s">
        <v>113</v>
      </c>
      <c r="J11" s="394" t="s">
        <v>76</v>
      </c>
    </row>
    <row r="12" spans="2:10" ht="30" customHeight="1">
      <c r="B12" s="14"/>
      <c r="C12" s="479"/>
      <c r="D12" s="477" t="s">
        <v>77</v>
      </c>
      <c r="E12" s="474"/>
      <c r="F12" s="474"/>
      <c r="G12" s="475"/>
      <c r="H12" s="396">
        <f>SUM(H13:H15)</f>
        <v>7475209</v>
      </c>
      <c r="I12" s="398" t="s">
        <v>73</v>
      </c>
      <c r="J12" s="399">
        <v>100</v>
      </c>
    </row>
    <row r="13" spans="2:10" ht="30" customHeight="1">
      <c r="B13" s="14"/>
      <c r="C13" s="479"/>
      <c r="D13" s="400"/>
      <c r="E13" s="473" t="s">
        <v>78</v>
      </c>
      <c r="F13" s="474"/>
      <c r="G13" s="475"/>
      <c r="H13" s="396">
        <f>'イ 排出 総括表'!R74</f>
        <v>7239116</v>
      </c>
      <c r="I13" s="398" t="s">
        <v>73</v>
      </c>
      <c r="J13" s="401">
        <f>ROUND(H13/H12*100,1)</f>
        <v>96.8</v>
      </c>
    </row>
    <row r="14" spans="2:10" ht="30" customHeight="1">
      <c r="B14" s="14"/>
      <c r="C14" s="479"/>
      <c r="E14" s="473" t="s">
        <v>79</v>
      </c>
      <c r="F14" s="474"/>
      <c r="G14" s="475"/>
      <c r="H14" s="396">
        <f>'イ 排出 総括表'!S74</f>
        <v>9525</v>
      </c>
      <c r="I14" s="398" t="s">
        <v>73</v>
      </c>
      <c r="J14" s="401">
        <f>ROUND(H14/H12*100,2)</f>
        <v>0.13</v>
      </c>
    </row>
    <row r="15" spans="2:10" ht="30" customHeight="1" thickBot="1">
      <c r="B15" s="14"/>
      <c r="C15" s="480"/>
      <c r="E15" s="464" t="s">
        <v>141</v>
      </c>
      <c r="F15" s="465"/>
      <c r="G15" s="466"/>
      <c r="H15" s="402">
        <f>'イ 排出 総括表'!T74</f>
        <v>226568</v>
      </c>
      <c r="I15" s="403" t="s">
        <v>73</v>
      </c>
      <c r="J15" s="404">
        <f>ROUND(H15/H13*100,2)</f>
        <v>3.13</v>
      </c>
    </row>
    <row r="16" spans="2:10" ht="30" customHeight="1" thickTop="1">
      <c r="B16" s="14"/>
      <c r="C16" s="469" t="s">
        <v>11</v>
      </c>
      <c r="D16" s="460" t="s">
        <v>31</v>
      </c>
      <c r="E16" s="461"/>
      <c r="F16" s="461"/>
      <c r="G16" s="462"/>
      <c r="H16" s="438">
        <f>H17+H18+H19</f>
        <v>2360407</v>
      </c>
      <c r="I16" s="405" t="s">
        <v>80</v>
      </c>
      <c r="J16" s="406">
        <f>ROUND(H16/H23*100,1)</f>
        <v>84.3</v>
      </c>
    </row>
    <row r="17" spans="2:10" ht="30" customHeight="1">
      <c r="B17" s="14"/>
      <c r="C17" s="469"/>
      <c r="D17" s="407"/>
      <c r="E17" s="473" t="s">
        <v>32</v>
      </c>
      <c r="F17" s="474"/>
      <c r="G17" s="475"/>
      <c r="H17" s="396">
        <f>'イ 排出 収集形態別'!E76+'イ 排出 収集形態別'!I76+'イ 排出 収集形態別'!M76+'イ 排出 収集形態別'!Q76+'イ 排出 収集形態別'!U76</f>
        <v>914688</v>
      </c>
      <c r="I17" s="397" t="s">
        <v>80</v>
      </c>
      <c r="J17" s="408">
        <f>ROUND(H17/$H$23*100,1)</f>
        <v>32.7</v>
      </c>
    </row>
    <row r="18" spans="2:10" ht="30" customHeight="1">
      <c r="B18" s="14"/>
      <c r="C18" s="469"/>
      <c r="D18" s="407"/>
      <c r="E18" s="473" t="s">
        <v>33</v>
      </c>
      <c r="F18" s="474"/>
      <c r="G18" s="475"/>
      <c r="H18" s="396">
        <f>'イ 排出 収集形態別'!F76+'イ 排出 収集形態別'!J76+'イ 排出 収集形態別'!N76+'イ 排出 収集形態別'!R76+'イ 排出 収集形態別'!V76</f>
        <v>881871</v>
      </c>
      <c r="I18" s="397" t="s">
        <v>80</v>
      </c>
      <c r="J18" s="408">
        <f>ROUND(H18/$H$23*100,1)</f>
        <v>31.5</v>
      </c>
    </row>
    <row r="19" spans="2:10" ht="30" customHeight="1">
      <c r="B19" s="14"/>
      <c r="C19" s="469"/>
      <c r="D19" s="409"/>
      <c r="E19" s="473" t="s">
        <v>34</v>
      </c>
      <c r="F19" s="474"/>
      <c r="G19" s="475"/>
      <c r="H19" s="396">
        <f>'イ 排出 収集形態別'!G76+'イ 排出 収集形態別'!K76+'イ 排出 収集形態別'!O76+'イ 排出 収集形態別'!S76+'イ 排出 収集形態別'!W76</f>
        <v>563848</v>
      </c>
      <c r="I19" s="397" t="s">
        <v>80</v>
      </c>
      <c r="J19" s="408">
        <f>ROUND(H19/$H$23*100,1)</f>
        <v>20.1</v>
      </c>
    </row>
    <row r="20" spans="2:10" ht="30" customHeight="1">
      <c r="B20" s="14"/>
      <c r="C20" s="469"/>
      <c r="D20" s="473" t="s">
        <v>12</v>
      </c>
      <c r="E20" s="474"/>
      <c r="F20" s="474"/>
      <c r="G20" s="475"/>
      <c r="H20" s="396">
        <f>'イ 排出 収集形態別'!X76</f>
        <v>201272</v>
      </c>
      <c r="I20" s="397" t="s">
        <v>80</v>
      </c>
      <c r="J20" s="408">
        <f>ROUND(H20/H23*100,1)</f>
        <v>7.2</v>
      </c>
    </row>
    <row r="21" spans="2:10" ht="30" customHeight="1">
      <c r="B21" s="14"/>
      <c r="C21" s="469"/>
      <c r="D21" s="473" t="s">
        <v>15</v>
      </c>
      <c r="E21" s="474"/>
      <c r="F21" s="474"/>
      <c r="G21" s="475"/>
      <c r="H21" s="396">
        <f>'イ 排出 総括表'!K74</f>
        <v>1864</v>
      </c>
      <c r="I21" s="397" t="s">
        <v>80</v>
      </c>
      <c r="J21" s="408">
        <f>ROUND(H21/H23*100,1)</f>
        <v>0.1</v>
      </c>
    </row>
    <row r="22" spans="2:10" ht="30" customHeight="1">
      <c r="B22" s="14"/>
      <c r="C22" s="469"/>
      <c r="D22" s="473" t="s">
        <v>30</v>
      </c>
      <c r="E22" s="474"/>
      <c r="F22" s="474"/>
      <c r="G22" s="475"/>
      <c r="H22" s="396">
        <f>'イ 排出 総括表'!L74</f>
        <v>237903</v>
      </c>
      <c r="I22" s="397" t="s">
        <v>80</v>
      </c>
      <c r="J22" s="408">
        <f>ROUND(H22/H23*100,1)</f>
        <v>8.5</v>
      </c>
    </row>
    <row r="23" spans="2:10" ht="30" customHeight="1">
      <c r="B23" s="14"/>
      <c r="C23" s="470"/>
      <c r="D23" s="471" t="s">
        <v>190</v>
      </c>
      <c r="E23" s="458"/>
      <c r="F23" s="458"/>
      <c r="G23" s="459"/>
      <c r="H23" s="396">
        <f>H16+H20+H21+H22</f>
        <v>2801446</v>
      </c>
      <c r="I23" s="397" t="s">
        <v>80</v>
      </c>
      <c r="J23" s="408">
        <f>ROUND(H23/$H$23*100,1)</f>
        <v>100</v>
      </c>
    </row>
  </sheetData>
  <mergeCells count="21">
    <mergeCell ref="E17:G17"/>
    <mergeCell ref="C7:D7"/>
    <mergeCell ref="E7:J7"/>
    <mergeCell ref="C8:D8"/>
    <mergeCell ref="D22:G22"/>
    <mergeCell ref="C16:C23"/>
    <mergeCell ref="D23:G23"/>
    <mergeCell ref="E18:G18"/>
    <mergeCell ref="D20:G20"/>
    <mergeCell ref="D16:G16"/>
    <mergeCell ref="D21:G21"/>
    <mergeCell ref="E8:J8"/>
    <mergeCell ref="E19:G19"/>
    <mergeCell ref="C5:E5"/>
    <mergeCell ref="C6:E6"/>
    <mergeCell ref="D11:G11"/>
    <mergeCell ref="D12:G12"/>
    <mergeCell ref="C11:C15"/>
    <mergeCell ref="E15:G15"/>
    <mergeCell ref="E13:G13"/>
    <mergeCell ref="E14:G14"/>
  </mergeCells>
  <printOptions horizontalCentered="1"/>
  <pageMargins left="0.7874015748031497" right="0.7874015748031497" top="0.7874015748031497" bottom="0.7874015748031497" header="0.5905511811023623" footer="0.5905511811023623"/>
  <pageSetup firstPageNumber="17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35"/>
  </sheetPr>
  <dimension ref="A1:J78"/>
  <sheetViews>
    <sheetView view="pageBreakPreview" zoomScale="75" zoomScaleSheetLayoutView="75" workbookViewId="0" topLeftCell="A1">
      <pane xSplit="1" ySplit="7" topLeftCell="B3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K26" sqref="K26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309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573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574"/>
      <c r="B5" s="600" t="s">
        <v>318</v>
      </c>
      <c r="C5" s="597" t="s">
        <v>197</v>
      </c>
      <c r="D5" s="146" t="s">
        <v>225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574"/>
      <c r="B6" s="600"/>
      <c r="C6" s="59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03"/>
    </row>
    <row r="7" spans="1:10" ht="16.5" customHeight="1" thickBot="1">
      <c r="A7" s="575"/>
      <c r="B7" s="601"/>
      <c r="C7" s="599"/>
      <c r="D7" s="590"/>
      <c r="E7" s="592"/>
      <c r="F7" s="594"/>
      <c r="G7" s="594"/>
      <c r="H7" s="594"/>
      <c r="I7" s="606"/>
      <c r="J7" s="604"/>
    </row>
    <row r="8" spans="1:10" ht="23.25" customHeight="1">
      <c r="A8" s="139" t="s">
        <v>234</v>
      </c>
      <c r="B8" s="327">
        <f>SUM(C8,D8,J8)</f>
        <v>213633</v>
      </c>
      <c r="C8" s="216">
        <v>397</v>
      </c>
      <c r="D8" s="191">
        <f aca="true" t="shared" si="0" ref="D8:D42">SUM(E8:I8)</f>
        <v>86419</v>
      </c>
      <c r="E8" s="201">
        <v>8391</v>
      </c>
      <c r="F8" s="202">
        <v>3526</v>
      </c>
      <c r="G8" s="202">
        <v>509</v>
      </c>
      <c r="H8" s="202">
        <v>0</v>
      </c>
      <c r="I8" s="203">
        <v>73993</v>
      </c>
      <c r="J8" s="216">
        <v>126817</v>
      </c>
    </row>
    <row r="9" spans="1:10" ht="23.25" customHeight="1">
      <c r="A9" s="328" t="s">
        <v>235</v>
      </c>
      <c r="B9" s="329">
        <f aca="true" t="shared" si="1" ref="B9:B42">SUM(C9,D9,J9)</f>
        <v>28506</v>
      </c>
      <c r="C9" s="217">
        <v>2493</v>
      </c>
      <c r="D9" s="192">
        <f t="shared" si="0"/>
        <v>15680</v>
      </c>
      <c r="E9" s="204">
        <v>6017</v>
      </c>
      <c r="F9" s="205">
        <v>1947</v>
      </c>
      <c r="G9" s="205">
        <v>0</v>
      </c>
      <c r="H9" s="205">
        <v>0</v>
      </c>
      <c r="I9" s="206">
        <v>7716</v>
      </c>
      <c r="J9" s="217">
        <v>10333</v>
      </c>
    </row>
    <row r="10" spans="1:10" ht="23.25" customHeight="1">
      <c r="A10" s="328" t="s">
        <v>236</v>
      </c>
      <c r="B10" s="329">
        <f t="shared" si="1"/>
        <v>28138</v>
      </c>
      <c r="C10" s="217">
        <v>175</v>
      </c>
      <c r="D10" s="192">
        <f t="shared" si="0"/>
        <v>9999</v>
      </c>
      <c r="E10" s="204">
        <v>0</v>
      </c>
      <c r="F10" s="205">
        <v>0</v>
      </c>
      <c r="G10" s="205">
        <v>0</v>
      </c>
      <c r="H10" s="205">
        <v>0</v>
      </c>
      <c r="I10" s="206">
        <v>9999</v>
      </c>
      <c r="J10" s="217">
        <v>17964</v>
      </c>
    </row>
    <row r="11" spans="1:10" ht="23.25" customHeight="1">
      <c r="A11" s="328" t="s">
        <v>237</v>
      </c>
      <c r="B11" s="329">
        <f t="shared" si="1"/>
        <v>32925</v>
      </c>
      <c r="C11" s="217">
        <v>20316</v>
      </c>
      <c r="D11" s="192">
        <f t="shared" si="0"/>
        <v>10719</v>
      </c>
      <c r="E11" s="204">
        <v>2902</v>
      </c>
      <c r="F11" s="205">
        <v>1191</v>
      </c>
      <c r="G11" s="205">
        <v>131</v>
      </c>
      <c r="H11" s="205">
        <v>0</v>
      </c>
      <c r="I11" s="206">
        <v>6495</v>
      </c>
      <c r="J11" s="217">
        <v>1890</v>
      </c>
    </row>
    <row r="12" spans="1:10" ht="23.25" customHeight="1">
      <c r="A12" s="330" t="s">
        <v>238</v>
      </c>
      <c r="B12" s="331">
        <f t="shared" si="1"/>
        <v>9290</v>
      </c>
      <c r="C12" s="218">
        <v>6463</v>
      </c>
      <c r="D12" s="193">
        <f t="shared" si="0"/>
        <v>999</v>
      </c>
      <c r="E12" s="207">
        <v>162</v>
      </c>
      <c r="F12" s="208">
        <v>837</v>
      </c>
      <c r="G12" s="208">
        <v>0</v>
      </c>
      <c r="H12" s="208">
        <v>0</v>
      </c>
      <c r="I12" s="209">
        <v>0</v>
      </c>
      <c r="J12" s="218">
        <v>1828</v>
      </c>
    </row>
    <row r="13" spans="1:10" ht="23.25" customHeight="1">
      <c r="A13" s="332" t="s">
        <v>239</v>
      </c>
      <c r="B13" s="333">
        <f t="shared" si="1"/>
        <v>9338</v>
      </c>
      <c r="C13" s="219">
        <v>1723</v>
      </c>
      <c r="D13" s="194">
        <f t="shared" si="0"/>
        <v>957</v>
      </c>
      <c r="E13" s="210">
        <v>398</v>
      </c>
      <c r="F13" s="211">
        <v>559</v>
      </c>
      <c r="G13" s="211">
        <v>0</v>
      </c>
      <c r="H13" s="211">
        <v>0</v>
      </c>
      <c r="I13" s="212">
        <v>0</v>
      </c>
      <c r="J13" s="219">
        <v>6658</v>
      </c>
    </row>
    <row r="14" spans="1:10" ht="23.25" customHeight="1">
      <c r="A14" s="328" t="s">
        <v>240</v>
      </c>
      <c r="B14" s="329">
        <f t="shared" si="1"/>
        <v>26811</v>
      </c>
      <c r="C14" s="217">
        <v>10127</v>
      </c>
      <c r="D14" s="192">
        <f t="shared" si="0"/>
        <v>12298</v>
      </c>
      <c r="E14" s="204">
        <v>8241</v>
      </c>
      <c r="F14" s="205">
        <v>2298</v>
      </c>
      <c r="G14" s="205">
        <v>0</v>
      </c>
      <c r="H14" s="205">
        <v>0</v>
      </c>
      <c r="I14" s="206">
        <v>1759</v>
      </c>
      <c r="J14" s="217">
        <v>4386</v>
      </c>
    </row>
    <row r="15" spans="1:10" ht="23.25" customHeight="1">
      <c r="A15" s="328" t="s">
        <v>241</v>
      </c>
      <c r="B15" s="329">
        <f t="shared" si="1"/>
        <v>18659</v>
      </c>
      <c r="C15" s="217">
        <v>8970</v>
      </c>
      <c r="D15" s="192">
        <f t="shared" si="0"/>
        <v>7528</v>
      </c>
      <c r="E15" s="204">
        <v>4847</v>
      </c>
      <c r="F15" s="205">
        <v>0</v>
      </c>
      <c r="G15" s="205">
        <v>0</v>
      </c>
      <c r="H15" s="205">
        <v>0</v>
      </c>
      <c r="I15" s="206">
        <v>2681</v>
      </c>
      <c r="J15" s="217">
        <v>2161</v>
      </c>
    </row>
    <row r="16" spans="1:10" ht="23.25" customHeight="1">
      <c r="A16" s="328" t="s">
        <v>242</v>
      </c>
      <c r="B16" s="329">
        <f t="shared" si="1"/>
        <v>5194</v>
      </c>
      <c r="C16" s="217">
        <v>1966</v>
      </c>
      <c r="D16" s="192">
        <f t="shared" si="0"/>
        <v>1614</v>
      </c>
      <c r="E16" s="204">
        <v>51</v>
      </c>
      <c r="F16" s="205">
        <v>214</v>
      </c>
      <c r="G16" s="205">
        <v>8</v>
      </c>
      <c r="H16" s="205">
        <v>0</v>
      </c>
      <c r="I16" s="206">
        <v>1341</v>
      </c>
      <c r="J16" s="217">
        <v>1614</v>
      </c>
    </row>
    <row r="17" spans="1:10" ht="23.25" customHeight="1">
      <c r="A17" s="330" t="s">
        <v>243</v>
      </c>
      <c r="B17" s="331">
        <f t="shared" si="1"/>
        <v>4897</v>
      </c>
      <c r="C17" s="218">
        <v>2203</v>
      </c>
      <c r="D17" s="193">
        <f t="shared" si="0"/>
        <v>2212</v>
      </c>
      <c r="E17" s="207">
        <v>652</v>
      </c>
      <c r="F17" s="208">
        <v>597</v>
      </c>
      <c r="G17" s="208">
        <v>0</v>
      </c>
      <c r="H17" s="208">
        <v>0</v>
      </c>
      <c r="I17" s="209">
        <v>963</v>
      </c>
      <c r="J17" s="218">
        <v>482</v>
      </c>
    </row>
    <row r="18" spans="1:10" ht="23.25" customHeight="1">
      <c r="A18" s="332" t="s">
        <v>244</v>
      </c>
      <c r="B18" s="333">
        <f t="shared" si="1"/>
        <v>8482</v>
      </c>
      <c r="C18" s="219">
        <v>1586</v>
      </c>
      <c r="D18" s="194">
        <f t="shared" si="0"/>
        <v>4137</v>
      </c>
      <c r="E18" s="210">
        <v>0</v>
      </c>
      <c r="F18" s="211">
        <v>565</v>
      </c>
      <c r="G18" s="211">
        <v>495</v>
      </c>
      <c r="H18" s="211">
        <v>0</v>
      </c>
      <c r="I18" s="212">
        <v>3077</v>
      </c>
      <c r="J18" s="219">
        <v>2759</v>
      </c>
    </row>
    <row r="19" spans="1:10" ht="23.25" customHeight="1">
      <c r="A19" s="328" t="s">
        <v>245</v>
      </c>
      <c r="B19" s="329">
        <f t="shared" si="1"/>
        <v>31777</v>
      </c>
      <c r="C19" s="217">
        <v>0</v>
      </c>
      <c r="D19" s="192">
        <f t="shared" si="0"/>
        <v>24173</v>
      </c>
      <c r="E19" s="204">
        <v>2395</v>
      </c>
      <c r="F19" s="205">
        <v>0</v>
      </c>
      <c r="G19" s="205">
        <v>2434</v>
      </c>
      <c r="H19" s="205">
        <v>0</v>
      </c>
      <c r="I19" s="206">
        <v>19344</v>
      </c>
      <c r="J19" s="217">
        <v>7604</v>
      </c>
    </row>
    <row r="20" spans="1:10" ht="23.25" customHeight="1">
      <c r="A20" s="328" t="s">
        <v>246</v>
      </c>
      <c r="B20" s="329">
        <f t="shared" si="1"/>
        <v>18189</v>
      </c>
      <c r="C20" s="217">
        <v>5414</v>
      </c>
      <c r="D20" s="192">
        <f t="shared" si="0"/>
        <v>7554</v>
      </c>
      <c r="E20" s="204">
        <v>2396</v>
      </c>
      <c r="F20" s="205">
        <v>0</v>
      </c>
      <c r="G20" s="205">
        <v>1151</v>
      </c>
      <c r="H20" s="205">
        <v>0</v>
      </c>
      <c r="I20" s="206">
        <v>4007</v>
      </c>
      <c r="J20" s="217">
        <v>5221</v>
      </c>
    </row>
    <row r="21" spans="1:10" ht="23.25" customHeight="1">
      <c r="A21" s="328" t="s">
        <v>247</v>
      </c>
      <c r="B21" s="329">
        <f t="shared" si="1"/>
        <v>8438</v>
      </c>
      <c r="C21" s="217">
        <v>1871</v>
      </c>
      <c r="D21" s="192">
        <f t="shared" si="0"/>
        <v>3059</v>
      </c>
      <c r="E21" s="204">
        <v>238</v>
      </c>
      <c r="F21" s="205">
        <v>0</v>
      </c>
      <c r="G21" s="205">
        <v>0</v>
      </c>
      <c r="H21" s="205">
        <v>0</v>
      </c>
      <c r="I21" s="206">
        <v>2821</v>
      </c>
      <c r="J21" s="217">
        <v>3508</v>
      </c>
    </row>
    <row r="22" spans="1:10" ht="23.25" customHeight="1">
      <c r="A22" s="330" t="s">
        <v>248</v>
      </c>
      <c r="B22" s="331">
        <f t="shared" si="1"/>
        <v>9362</v>
      </c>
      <c r="C22" s="218">
        <v>0</v>
      </c>
      <c r="D22" s="193">
        <f t="shared" si="0"/>
        <v>7605</v>
      </c>
      <c r="E22" s="207">
        <v>77</v>
      </c>
      <c r="F22" s="208">
        <v>0</v>
      </c>
      <c r="G22" s="208">
        <v>0</v>
      </c>
      <c r="H22" s="208">
        <v>0</v>
      </c>
      <c r="I22" s="209">
        <v>7528</v>
      </c>
      <c r="J22" s="218">
        <v>1757</v>
      </c>
    </row>
    <row r="23" spans="1:10" ht="23.25" customHeight="1">
      <c r="A23" s="332" t="s">
        <v>249</v>
      </c>
      <c r="B23" s="333">
        <f t="shared" si="1"/>
        <v>6754</v>
      </c>
      <c r="C23" s="219">
        <v>4491</v>
      </c>
      <c r="D23" s="194">
        <f t="shared" si="0"/>
        <v>568</v>
      </c>
      <c r="E23" s="210">
        <v>100</v>
      </c>
      <c r="F23" s="211">
        <v>440</v>
      </c>
      <c r="G23" s="211">
        <v>0</v>
      </c>
      <c r="H23" s="211">
        <v>0</v>
      </c>
      <c r="I23" s="212">
        <v>28</v>
      </c>
      <c r="J23" s="219">
        <v>1695</v>
      </c>
    </row>
    <row r="24" spans="1:10" ht="23.25" customHeight="1">
      <c r="A24" s="328" t="s">
        <v>250</v>
      </c>
      <c r="B24" s="329">
        <f t="shared" si="1"/>
        <v>4349</v>
      </c>
      <c r="C24" s="217">
        <v>1873</v>
      </c>
      <c r="D24" s="192">
        <f t="shared" si="0"/>
        <v>1367</v>
      </c>
      <c r="E24" s="204">
        <v>0</v>
      </c>
      <c r="F24" s="205">
        <v>378</v>
      </c>
      <c r="G24" s="205">
        <v>0</v>
      </c>
      <c r="H24" s="205">
        <v>0</v>
      </c>
      <c r="I24" s="206">
        <v>989</v>
      </c>
      <c r="J24" s="217">
        <v>1109</v>
      </c>
    </row>
    <row r="25" spans="1:10" ht="23.25" customHeight="1">
      <c r="A25" s="328" t="s">
        <v>251</v>
      </c>
      <c r="B25" s="329">
        <f t="shared" si="1"/>
        <v>10836</v>
      </c>
      <c r="C25" s="217">
        <v>5263</v>
      </c>
      <c r="D25" s="192">
        <f t="shared" si="0"/>
        <v>2442</v>
      </c>
      <c r="E25" s="204">
        <v>1263</v>
      </c>
      <c r="F25" s="205">
        <v>837</v>
      </c>
      <c r="G25" s="205">
        <v>0</v>
      </c>
      <c r="H25" s="205">
        <v>336</v>
      </c>
      <c r="I25" s="206">
        <v>6</v>
      </c>
      <c r="J25" s="217">
        <v>3131</v>
      </c>
    </row>
    <row r="26" spans="1:10" ht="23.25" customHeight="1">
      <c r="A26" s="328" t="s">
        <v>252</v>
      </c>
      <c r="B26" s="329">
        <f t="shared" si="1"/>
        <v>15726</v>
      </c>
      <c r="C26" s="217">
        <v>6410</v>
      </c>
      <c r="D26" s="192">
        <f t="shared" si="0"/>
        <v>6845</v>
      </c>
      <c r="E26" s="204">
        <v>1001</v>
      </c>
      <c r="F26" s="205">
        <v>2154</v>
      </c>
      <c r="G26" s="205">
        <v>0</v>
      </c>
      <c r="H26" s="205">
        <v>0</v>
      </c>
      <c r="I26" s="206">
        <v>3690</v>
      </c>
      <c r="J26" s="217">
        <v>2471</v>
      </c>
    </row>
    <row r="27" spans="1:10" ht="23.25" customHeight="1">
      <c r="A27" s="330" t="s">
        <v>253</v>
      </c>
      <c r="B27" s="331">
        <f t="shared" si="1"/>
        <v>12558</v>
      </c>
      <c r="C27" s="218">
        <v>8840</v>
      </c>
      <c r="D27" s="193">
        <f t="shared" si="0"/>
        <v>1079</v>
      </c>
      <c r="E27" s="207">
        <v>301</v>
      </c>
      <c r="F27" s="208">
        <v>746</v>
      </c>
      <c r="G27" s="208">
        <v>0</v>
      </c>
      <c r="H27" s="208">
        <v>0</v>
      </c>
      <c r="I27" s="209">
        <v>32</v>
      </c>
      <c r="J27" s="218">
        <v>2639</v>
      </c>
    </row>
    <row r="28" spans="1:10" ht="23.25" customHeight="1">
      <c r="A28" s="332" t="s">
        <v>254</v>
      </c>
      <c r="B28" s="333">
        <f t="shared" si="1"/>
        <v>3229</v>
      </c>
      <c r="C28" s="219">
        <v>3156</v>
      </c>
      <c r="D28" s="194">
        <f t="shared" si="0"/>
        <v>48</v>
      </c>
      <c r="E28" s="210">
        <v>0</v>
      </c>
      <c r="F28" s="211">
        <v>0</v>
      </c>
      <c r="G28" s="211">
        <v>0</v>
      </c>
      <c r="H28" s="211">
        <v>0</v>
      </c>
      <c r="I28" s="212">
        <v>48</v>
      </c>
      <c r="J28" s="219">
        <v>25</v>
      </c>
    </row>
    <row r="29" spans="1:10" ht="23.25" customHeight="1">
      <c r="A29" s="328" t="s">
        <v>255</v>
      </c>
      <c r="B29" s="329">
        <f t="shared" si="1"/>
        <v>13061</v>
      </c>
      <c r="C29" s="217">
        <v>2586</v>
      </c>
      <c r="D29" s="192">
        <f t="shared" si="0"/>
        <v>6111</v>
      </c>
      <c r="E29" s="204">
        <v>4681</v>
      </c>
      <c r="F29" s="205">
        <v>1017</v>
      </c>
      <c r="G29" s="205">
        <v>0</v>
      </c>
      <c r="H29" s="205">
        <v>0</v>
      </c>
      <c r="I29" s="206">
        <v>413</v>
      </c>
      <c r="J29" s="217">
        <v>4364</v>
      </c>
    </row>
    <row r="30" spans="1:10" ht="23.25" customHeight="1">
      <c r="A30" s="328" t="s">
        <v>256</v>
      </c>
      <c r="B30" s="329">
        <f t="shared" si="1"/>
        <v>7552</v>
      </c>
      <c r="C30" s="217">
        <v>7154</v>
      </c>
      <c r="D30" s="192">
        <f t="shared" si="0"/>
        <v>398</v>
      </c>
      <c r="E30" s="204">
        <v>0</v>
      </c>
      <c r="F30" s="205">
        <v>398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1"/>
        <v>5589</v>
      </c>
      <c r="C31" s="217">
        <v>0</v>
      </c>
      <c r="D31" s="192">
        <f t="shared" si="0"/>
        <v>4541</v>
      </c>
      <c r="E31" s="204">
        <v>139</v>
      </c>
      <c r="F31" s="205">
        <v>748</v>
      </c>
      <c r="G31" s="205">
        <v>0</v>
      </c>
      <c r="H31" s="205">
        <v>0</v>
      </c>
      <c r="I31" s="206">
        <v>3654</v>
      </c>
      <c r="J31" s="217">
        <v>1048</v>
      </c>
    </row>
    <row r="32" spans="1:10" ht="23.25" customHeight="1">
      <c r="A32" s="330" t="s">
        <v>258</v>
      </c>
      <c r="B32" s="331">
        <f t="shared" si="1"/>
        <v>3468</v>
      </c>
      <c r="C32" s="218">
        <v>1658</v>
      </c>
      <c r="D32" s="193">
        <f t="shared" si="0"/>
        <v>985</v>
      </c>
      <c r="E32" s="207">
        <v>0</v>
      </c>
      <c r="F32" s="208">
        <v>377</v>
      </c>
      <c r="G32" s="208">
        <v>0</v>
      </c>
      <c r="H32" s="208">
        <v>0</v>
      </c>
      <c r="I32" s="209">
        <v>608</v>
      </c>
      <c r="J32" s="218">
        <v>825</v>
      </c>
    </row>
    <row r="33" spans="1:10" ht="23.25" customHeight="1">
      <c r="A33" s="332" t="s">
        <v>259</v>
      </c>
      <c r="B33" s="333">
        <f t="shared" si="1"/>
        <v>7238</v>
      </c>
      <c r="C33" s="219">
        <v>3542</v>
      </c>
      <c r="D33" s="194">
        <f t="shared" si="0"/>
        <v>533</v>
      </c>
      <c r="E33" s="210">
        <v>109</v>
      </c>
      <c r="F33" s="211">
        <v>424</v>
      </c>
      <c r="G33" s="211">
        <v>0</v>
      </c>
      <c r="H33" s="211">
        <v>0</v>
      </c>
      <c r="I33" s="212">
        <v>0</v>
      </c>
      <c r="J33" s="219">
        <v>3163</v>
      </c>
    </row>
    <row r="34" spans="1:10" ht="23.25" customHeight="1">
      <c r="A34" s="328" t="s">
        <v>260</v>
      </c>
      <c r="B34" s="329">
        <f t="shared" si="1"/>
        <v>3019</v>
      </c>
      <c r="C34" s="217">
        <v>2086</v>
      </c>
      <c r="D34" s="192">
        <f t="shared" si="0"/>
        <v>685</v>
      </c>
      <c r="E34" s="204">
        <v>351</v>
      </c>
      <c r="F34" s="205">
        <v>306</v>
      </c>
      <c r="G34" s="205">
        <v>0</v>
      </c>
      <c r="H34" s="205">
        <v>0</v>
      </c>
      <c r="I34" s="206">
        <v>28</v>
      </c>
      <c r="J34" s="217">
        <v>248</v>
      </c>
    </row>
    <row r="35" spans="1:10" ht="23.25" customHeight="1">
      <c r="A35" s="328" t="s">
        <v>261</v>
      </c>
      <c r="B35" s="329">
        <f t="shared" si="1"/>
        <v>4357</v>
      </c>
      <c r="C35" s="217">
        <v>2215</v>
      </c>
      <c r="D35" s="192">
        <f t="shared" si="0"/>
        <v>473</v>
      </c>
      <c r="E35" s="204">
        <v>299</v>
      </c>
      <c r="F35" s="205">
        <v>174</v>
      </c>
      <c r="G35" s="205">
        <v>0</v>
      </c>
      <c r="H35" s="205">
        <v>0</v>
      </c>
      <c r="I35" s="206">
        <v>0</v>
      </c>
      <c r="J35" s="217">
        <v>1669</v>
      </c>
    </row>
    <row r="36" spans="1:10" ht="23.25" customHeight="1">
      <c r="A36" s="328" t="s">
        <v>262</v>
      </c>
      <c r="B36" s="329">
        <f t="shared" si="1"/>
        <v>6524</v>
      </c>
      <c r="C36" s="217">
        <v>3118</v>
      </c>
      <c r="D36" s="192">
        <f t="shared" si="0"/>
        <v>2652</v>
      </c>
      <c r="E36" s="204">
        <v>0</v>
      </c>
      <c r="F36" s="205">
        <v>244</v>
      </c>
      <c r="G36" s="205">
        <v>329</v>
      </c>
      <c r="H36" s="205">
        <v>0</v>
      </c>
      <c r="I36" s="206">
        <v>2079</v>
      </c>
      <c r="J36" s="217">
        <v>754</v>
      </c>
    </row>
    <row r="37" spans="1:10" ht="23.25" customHeight="1">
      <c r="A37" s="330" t="s">
        <v>263</v>
      </c>
      <c r="B37" s="331">
        <f t="shared" si="1"/>
        <v>7011</v>
      </c>
      <c r="C37" s="218">
        <v>1033</v>
      </c>
      <c r="D37" s="193">
        <f t="shared" si="0"/>
        <v>4342</v>
      </c>
      <c r="E37" s="207">
        <v>164</v>
      </c>
      <c r="F37" s="208">
        <v>443</v>
      </c>
      <c r="G37" s="208">
        <v>0</v>
      </c>
      <c r="H37" s="208">
        <v>0</v>
      </c>
      <c r="I37" s="209">
        <v>3735</v>
      </c>
      <c r="J37" s="218">
        <v>1636</v>
      </c>
    </row>
    <row r="38" spans="1:10" ht="23.25" customHeight="1">
      <c r="A38" s="332" t="s">
        <v>264</v>
      </c>
      <c r="B38" s="333">
        <f t="shared" si="1"/>
        <v>8425</v>
      </c>
      <c r="C38" s="219">
        <v>4374</v>
      </c>
      <c r="D38" s="194">
        <f t="shared" si="0"/>
        <v>4051</v>
      </c>
      <c r="E38" s="210">
        <v>742</v>
      </c>
      <c r="F38" s="211">
        <v>0</v>
      </c>
      <c r="G38" s="211">
        <v>0</v>
      </c>
      <c r="H38" s="211">
        <v>0</v>
      </c>
      <c r="I38" s="212">
        <v>3309</v>
      </c>
      <c r="J38" s="219">
        <v>0</v>
      </c>
    </row>
    <row r="39" spans="1:10" ht="23.25" customHeight="1">
      <c r="A39" s="328" t="s">
        <v>265</v>
      </c>
      <c r="B39" s="329">
        <f t="shared" si="1"/>
        <v>4773</v>
      </c>
      <c r="C39" s="217">
        <v>2789</v>
      </c>
      <c r="D39" s="192">
        <f t="shared" si="0"/>
        <v>511</v>
      </c>
      <c r="E39" s="204">
        <v>39</v>
      </c>
      <c r="F39" s="205">
        <v>351</v>
      </c>
      <c r="G39" s="205">
        <v>0</v>
      </c>
      <c r="H39" s="205">
        <v>0</v>
      </c>
      <c r="I39" s="206">
        <v>121</v>
      </c>
      <c r="J39" s="217">
        <v>1473</v>
      </c>
    </row>
    <row r="40" spans="1:10" ht="23.25" customHeight="1">
      <c r="A40" s="328" t="s">
        <v>266</v>
      </c>
      <c r="B40" s="329">
        <f t="shared" si="1"/>
        <v>4151</v>
      </c>
      <c r="C40" s="217">
        <v>2495</v>
      </c>
      <c r="D40" s="192">
        <f t="shared" si="0"/>
        <v>321</v>
      </c>
      <c r="E40" s="204">
        <v>0</v>
      </c>
      <c r="F40" s="205">
        <v>0</v>
      </c>
      <c r="G40" s="205">
        <v>0</v>
      </c>
      <c r="H40" s="205">
        <v>0</v>
      </c>
      <c r="I40" s="206">
        <v>321</v>
      </c>
      <c r="J40" s="217">
        <v>1335</v>
      </c>
    </row>
    <row r="41" spans="1:10" ht="23.25" customHeight="1">
      <c r="A41" s="328" t="s">
        <v>267</v>
      </c>
      <c r="B41" s="329">
        <f t="shared" si="1"/>
        <v>5907</v>
      </c>
      <c r="C41" s="217">
        <v>3517</v>
      </c>
      <c r="D41" s="192">
        <f t="shared" si="0"/>
        <v>692</v>
      </c>
      <c r="E41" s="204">
        <v>0</v>
      </c>
      <c r="F41" s="205">
        <v>400</v>
      </c>
      <c r="G41" s="205">
        <v>0</v>
      </c>
      <c r="H41" s="205">
        <v>0</v>
      </c>
      <c r="I41" s="206">
        <v>292</v>
      </c>
      <c r="J41" s="217">
        <v>1698</v>
      </c>
    </row>
    <row r="42" spans="1:10" ht="23.25" customHeight="1" thickBot="1">
      <c r="A42" s="334" t="s">
        <v>196</v>
      </c>
      <c r="B42" s="335">
        <f t="shared" si="1"/>
        <v>1804</v>
      </c>
      <c r="C42" s="229">
        <v>1393</v>
      </c>
      <c r="D42" s="195">
        <f t="shared" si="0"/>
        <v>139</v>
      </c>
      <c r="E42" s="213">
        <v>28</v>
      </c>
      <c r="F42" s="214">
        <v>91</v>
      </c>
      <c r="G42" s="214">
        <v>0</v>
      </c>
      <c r="H42" s="214">
        <v>0</v>
      </c>
      <c r="I42" s="215">
        <v>20</v>
      </c>
      <c r="J42" s="229">
        <v>272</v>
      </c>
    </row>
    <row r="43" spans="1:2" ht="24" customHeight="1">
      <c r="A43" s="33" t="s">
        <v>63</v>
      </c>
      <c r="B43" s="33"/>
    </row>
    <row r="44" spans="1:2" ht="24" customHeight="1">
      <c r="A44" s="33" t="s">
        <v>67</v>
      </c>
      <c r="B44" s="33"/>
    </row>
    <row r="45" spans="1:10" ht="24" customHeight="1" thickBot="1">
      <c r="A45" s="32" t="s">
        <v>310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573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574"/>
      <c r="B47" s="600" t="s">
        <v>318</v>
      </c>
      <c r="C47" s="597" t="s">
        <v>197</v>
      </c>
      <c r="D47" s="146" t="s">
        <v>225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574"/>
      <c r="B48" s="600"/>
      <c r="C48" s="59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03"/>
    </row>
    <row r="49" spans="1:10" ht="16.5" customHeight="1" thickBot="1">
      <c r="A49" s="575"/>
      <c r="B49" s="601"/>
      <c r="C49" s="599"/>
      <c r="D49" s="590"/>
      <c r="E49" s="592"/>
      <c r="F49" s="594"/>
      <c r="G49" s="594"/>
      <c r="H49" s="594"/>
      <c r="I49" s="606"/>
      <c r="J49" s="604"/>
    </row>
    <row r="50" spans="1:10" ht="23.25" customHeight="1">
      <c r="A50" s="338" t="s">
        <v>268</v>
      </c>
      <c r="B50" s="339">
        <f aca="true" t="shared" si="2" ref="B50:B75">SUM(C50,D50,J50)</f>
        <v>2395</v>
      </c>
      <c r="C50" s="216">
        <v>0</v>
      </c>
      <c r="D50" s="196">
        <f>SUM(E50:I50)</f>
        <v>1318</v>
      </c>
      <c r="E50" s="201">
        <v>91</v>
      </c>
      <c r="F50" s="202">
        <v>286</v>
      </c>
      <c r="G50" s="202">
        <v>0</v>
      </c>
      <c r="H50" s="202">
        <v>0</v>
      </c>
      <c r="I50" s="203">
        <v>941</v>
      </c>
      <c r="J50" s="216">
        <v>1077</v>
      </c>
    </row>
    <row r="51" spans="1:10" ht="23.25" customHeight="1">
      <c r="A51" s="340" t="s">
        <v>269</v>
      </c>
      <c r="B51" s="341">
        <f t="shared" si="2"/>
        <v>3795</v>
      </c>
      <c r="C51" s="217">
        <v>2699</v>
      </c>
      <c r="D51" s="197">
        <f aca="true" t="shared" si="3" ref="D51:D75">SUM(E51:I51)</f>
        <v>357</v>
      </c>
      <c r="E51" s="204">
        <v>74</v>
      </c>
      <c r="F51" s="205">
        <v>271</v>
      </c>
      <c r="G51" s="205">
        <v>0</v>
      </c>
      <c r="H51" s="205">
        <v>0</v>
      </c>
      <c r="I51" s="206">
        <v>12</v>
      </c>
      <c r="J51" s="217">
        <v>739</v>
      </c>
    </row>
    <row r="52" spans="1:10" ht="23.25" customHeight="1">
      <c r="A52" s="340" t="s">
        <v>270</v>
      </c>
      <c r="B52" s="341">
        <f t="shared" si="2"/>
        <v>806</v>
      </c>
      <c r="C52" s="217">
        <v>503</v>
      </c>
      <c r="D52" s="197">
        <f t="shared" si="3"/>
        <v>146</v>
      </c>
      <c r="E52" s="204">
        <v>0</v>
      </c>
      <c r="F52" s="205">
        <v>81</v>
      </c>
      <c r="G52" s="205">
        <v>0</v>
      </c>
      <c r="H52" s="205">
        <v>0</v>
      </c>
      <c r="I52" s="206">
        <v>65</v>
      </c>
      <c r="J52" s="217">
        <v>157</v>
      </c>
    </row>
    <row r="53" spans="1:10" ht="23.25" customHeight="1">
      <c r="A53" s="340" t="s">
        <v>271</v>
      </c>
      <c r="B53" s="341">
        <f t="shared" si="2"/>
        <v>521</v>
      </c>
      <c r="C53" s="217">
        <v>147</v>
      </c>
      <c r="D53" s="197">
        <f t="shared" si="3"/>
        <v>50</v>
      </c>
      <c r="E53" s="204">
        <v>0</v>
      </c>
      <c r="F53" s="205">
        <v>0</v>
      </c>
      <c r="G53" s="205">
        <v>0</v>
      </c>
      <c r="H53" s="205">
        <v>0</v>
      </c>
      <c r="I53" s="206">
        <v>50</v>
      </c>
      <c r="J53" s="217">
        <v>324</v>
      </c>
    </row>
    <row r="54" spans="1:10" ht="23.25" customHeight="1">
      <c r="A54" s="342" t="s">
        <v>272</v>
      </c>
      <c r="B54" s="343">
        <f t="shared" si="2"/>
        <v>3457</v>
      </c>
      <c r="C54" s="218">
        <v>825</v>
      </c>
      <c r="D54" s="198">
        <f t="shared" si="3"/>
        <v>692</v>
      </c>
      <c r="E54" s="207">
        <v>345</v>
      </c>
      <c r="F54" s="208">
        <v>83</v>
      </c>
      <c r="G54" s="208">
        <v>0</v>
      </c>
      <c r="H54" s="208">
        <v>58</v>
      </c>
      <c r="I54" s="209">
        <v>206</v>
      </c>
      <c r="J54" s="218">
        <v>1940</v>
      </c>
    </row>
    <row r="55" spans="1:10" ht="23.25" customHeight="1">
      <c r="A55" s="344" t="s">
        <v>273</v>
      </c>
      <c r="B55" s="345">
        <f t="shared" si="2"/>
        <v>2792</v>
      </c>
      <c r="C55" s="219">
        <v>609</v>
      </c>
      <c r="D55" s="199">
        <f t="shared" si="3"/>
        <v>945</v>
      </c>
      <c r="E55" s="210">
        <v>271</v>
      </c>
      <c r="F55" s="211">
        <v>289</v>
      </c>
      <c r="G55" s="211">
        <v>322</v>
      </c>
      <c r="H55" s="211">
        <v>46</v>
      </c>
      <c r="I55" s="212">
        <v>17</v>
      </c>
      <c r="J55" s="219">
        <v>1238</v>
      </c>
    </row>
    <row r="56" spans="1:10" ht="23.25" customHeight="1">
      <c r="A56" s="340" t="s">
        <v>274</v>
      </c>
      <c r="B56" s="341">
        <f t="shared" si="2"/>
        <v>1259</v>
      </c>
      <c r="C56" s="217">
        <v>11</v>
      </c>
      <c r="D56" s="197">
        <f t="shared" si="3"/>
        <v>349</v>
      </c>
      <c r="E56" s="204">
        <v>13</v>
      </c>
      <c r="F56" s="205">
        <v>65</v>
      </c>
      <c r="G56" s="205">
        <v>0</v>
      </c>
      <c r="H56" s="205">
        <v>0</v>
      </c>
      <c r="I56" s="206">
        <v>271</v>
      </c>
      <c r="J56" s="217">
        <v>899</v>
      </c>
    </row>
    <row r="57" spans="1:10" ht="23.25" customHeight="1">
      <c r="A57" s="340" t="s">
        <v>275</v>
      </c>
      <c r="B57" s="341">
        <f t="shared" si="2"/>
        <v>1052</v>
      </c>
      <c r="C57" s="217">
        <v>873</v>
      </c>
      <c r="D57" s="197">
        <f t="shared" si="3"/>
        <v>179</v>
      </c>
      <c r="E57" s="204">
        <v>14</v>
      </c>
      <c r="F57" s="205">
        <v>136</v>
      </c>
      <c r="G57" s="205">
        <v>0</v>
      </c>
      <c r="H57" s="205">
        <v>0</v>
      </c>
      <c r="I57" s="206">
        <v>29</v>
      </c>
      <c r="J57" s="217">
        <v>0</v>
      </c>
    </row>
    <row r="58" spans="1:10" ht="23.25" customHeight="1">
      <c r="A58" s="340" t="s">
        <v>276</v>
      </c>
      <c r="B58" s="341">
        <f t="shared" si="2"/>
        <v>1537</v>
      </c>
      <c r="C58" s="217">
        <v>1144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393</v>
      </c>
    </row>
    <row r="59" spans="1:10" ht="23.25" customHeight="1">
      <c r="A59" s="342" t="s">
        <v>277</v>
      </c>
      <c r="B59" s="343">
        <f t="shared" si="2"/>
        <v>1585</v>
      </c>
      <c r="C59" s="218">
        <v>676</v>
      </c>
      <c r="D59" s="198">
        <f t="shared" si="3"/>
        <v>124</v>
      </c>
      <c r="E59" s="207">
        <v>18</v>
      </c>
      <c r="F59" s="208">
        <v>99</v>
      </c>
      <c r="G59" s="208">
        <v>0</v>
      </c>
      <c r="H59" s="208">
        <v>0</v>
      </c>
      <c r="I59" s="209">
        <v>7</v>
      </c>
      <c r="J59" s="218">
        <v>785</v>
      </c>
    </row>
    <row r="60" spans="1:10" ht="23.25" customHeight="1">
      <c r="A60" s="344" t="s">
        <v>278</v>
      </c>
      <c r="B60" s="345">
        <f t="shared" si="2"/>
        <v>2390</v>
      </c>
      <c r="C60" s="219">
        <v>1683</v>
      </c>
      <c r="D60" s="199">
        <f t="shared" si="3"/>
        <v>91</v>
      </c>
      <c r="E60" s="210">
        <v>28</v>
      </c>
      <c r="F60" s="211">
        <v>0</v>
      </c>
      <c r="G60" s="211">
        <v>0</v>
      </c>
      <c r="H60" s="211">
        <v>0</v>
      </c>
      <c r="I60" s="212">
        <v>63</v>
      </c>
      <c r="J60" s="219">
        <v>616</v>
      </c>
    </row>
    <row r="61" spans="1:10" ht="23.25" customHeight="1">
      <c r="A61" s="340" t="s">
        <v>279</v>
      </c>
      <c r="B61" s="341">
        <f t="shared" si="2"/>
        <v>1120</v>
      </c>
      <c r="C61" s="217">
        <v>851</v>
      </c>
      <c r="D61" s="197">
        <f t="shared" si="3"/>
        <v>269</v>
      </c>
      <c r="E61" s="204">
        <v>4</v>
      </c>
      <c r="F61" s="205">
        <v>43</v>
      </c>
      <c r="G61" s="205">
        <v>0</v>
      </c>
      <c r="H61" s="205">
        <v>0</v>
      </c>
      <c r="I61" s="228">
        <v>222</v>
      </c>
      <c r="J61" s="217">
        <v>0</v>
      </c>
    </row>
    <row r="62" spans="1:10" ht="23.25" customHeight="1">
      <c r="A62" s="340" t="s">
        <v>280</v>
      </c>
      <c r="B62" s="341">
        <f t="shared" si="2"/>
        <v>1817</v>
      </c>
      <c r="C62" s="217">
        <v>1817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3804</v>
      </c>
      <c r="C63" s="217">
        <v>3614</v>
      </c>
      <c r="D63" s="290">
        <f t="shared" si="3"/>
        <v>190</v>
      </c>
      <c r="E63" s="346">
        <v>0</v>
      </c>
      <c r="F63" s="346">
        <v>190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986</v>
      </c>
      <c r="C64" s="218">
        <v>606</v>
      </c>
      <c r="D64" s="198">
        <f t="shared" si="3"/>
        <v>380</v>
      </c>
      <c r="E64" s="207">
        <v>0</v>
      </c>
      <c r="F64" s="347">
        <v>219</v>
      </c>
      <c r="G64" s="347">
        <v>0</v>
      </c>
      <c r="H64" s="208">
        <v>0</v>
      </c>
      <c r="I64" s="348">
        <v>161</v>
      </c>
      <c r="J64" s="218">
        <v>0</v>
      </c>
    </row>
    <row r="65" spans="1:10" ht="23.25" customHeight="1">
      <c r="A65" s="340" t="s">
        <v>283</v>
      </c>
      <c r="B65" s="341">
        <f t="shared" si="2"/>
        <v>1799</v>
      </c>
      <c r="C65" s="217">
        <v>843</v>
      </c>
      <c r="D65" s="197">
        <f t="shared" si="3"/>
        <v>400</v>
      </c>
      <c r="E65" s="204">
        <v>0</v>
      </c>
      <c r="F65" s="205">
        <v>232</v>
      </c>
      <c r="G65" s="205">
        <v>0</v>
      </c>
      <c r="H65" s="205">
        <v>0</v>
      </c>
      <c r="I65" s="206">
        <v>168</v>
      </c>
      <c r="J65" s="217">
        <v>556</v>
      </c>
    </row>
    <row r="66" spans="1:10" ht="23.25" customHeight="1">
      <c r="A66" s="340" t="s">
        <v>284</v>
      </c>
      <c r="B66" s="341">
        <f t="shared" si="2"/>
        <v>3639</v>
      </c>
      <c r="C66" s="217">
        <v>1519</v>
      </c>
      <c r="D66" s="197">
        <f t="shared" si="3"/>
        <v>1465</v>
      </c>
      <c r="E66" s="204">
        <v>0</v>
      </c>
      <c r="F66" s="346">
        <v>180</v>
      </c>
      <c r="G66" s="205">
        <v>95</v>
      </c>
      <c r="H66" s="346">
        <v>0</v>
      </c>
      <c r="I66" s="206">
        <v>1190</v>
      </c>
      <c r="J66" s="217">
        <v>655</v>
      </c>
    </row>
    <row r="67" spans="1:10" ht="23.25" customHeight="1">
      <c r="A67" s="340" t="s">
        <v>285</v>
      </c>
      <c r="B67" s="341">
        <f t="shared" si="2"/>
        <v>1991</v>
      </c>
      <c r="C67" s="217">
        <v>750</v>
      </c>
      <c r="D67" s="290">
        <f t="shared" si="3"/>
        <v>602</v>
      </c>
      <c r="E67" s="346">
        <v>54</v>
      </c>
      <c r="F67" s="346">
        <v>0</v>
      </c>
      <c r="G67" s="205">
        <v>0</v>
      </c>
      <c r="H67" s="346">
        <v>9</v>
      </c>
      <c r="I67" s="228">
        <v>539</v>
      </c>
      <c r="J67" s="217">
        <v>639</v>
      </c>
    </row>
    <row r="68" spans="1:10" ht="23.25" customHeight="1">
      <c r="A68" s="340" t="s">
        <v>286</v>
      </c>
      <c r="B68" s="341">
        <f t="shared" si="2"/>
        <v>1610</v>
      </c>
      <c r="C68" s="217">
        <v>0</v>
      </c>
      <c r="D68" s="290">
        <f t="shared" si="3"/>
        <v>359</v>
      </c>
      <c r="E68" s="346">
        <v>49</v>
      </c>
      <c r="F68" s="346">
        <v>0</v>
      </c>
      <c r="G68" s="205">
        <v>0</v>
      </c>
      <c r="H68" s="346">
        <v>0</v>
      </c>
      <c r="I68" s="228">
        <v>310</v>
      </c>
      <c r="J68" s="217">
        <v>1251</v>
      </c>
    </row>
    <row r="69" spans="1:10" ht="23.25" customHeight="1">
      <c r="A69" s="342" t="s">
        <v>287</v>
      </c>
      <c r="B69" s="343">
        <f t="shared" si="2"/>
        <v>953</v>
      </c>
      <c r="C69" s="218">
        <v>756</v>
      </c>
      <c r="D69" s="198">
        <f t="shared" si="3"/>
        <v>197</v>
      </c>
      <c r="E69" s="207">
        <v>25</v>
      </c>
      <c r="F69" s="347">
        <v>0</v>
      </c>
      <c r="G69" s="208">
        <v>0</v>
      </c>
      <c r="H69" s="347">
        <v>0</v>
      </c>
      <c r="I69" s="348">
        <v>172</v>
      </c>
      <c r="J69" s="218">
        <v>0</v>
      </c>
    </row>
    <row r="70" spans="1:10" ht="23.25" customHeight="1">
      <c r="A70" s="340" t="s">
        <v>288</v>
      </c>
      <c r="B70" s="341">
        <f t="shared" si="2"/>
        <v>3121</v>
      </c>
      <c r="C70" s="217">
        <v>173</v>
      </c>
      <c r="D70" s="197">
        <f t="shared" si="3"/>
        <v>992</v>
      </c>
      <c r="E70" s="204">
        <v>0</v>
      </c>
      <c r="F70" s="205">
        <v>155</v>
      </c>
      <c r="G70" s="205">
        <v>0</v>
      </c>
      <c r="H70" s="205">
        <v>0</v>
      </c>
      <c r="I70" s="206">
        <v>837</v>
      </c>
      <c r="J70" s="217">
        <v>1956</v>
      </c>
    </row>
    <row r="71" spans="1:10" ht="23.25" customHeight="1">
      <c r="A71" s="340" t="s">
        <v>289</v>
      </c>
      <c r="B71" s="341">
        <f t="shared" si="2"/>
        <v>2871</v>
      </c>
      <c r="C71" s="217">
        <v>2159</v>
      </c>
      <c r="D71" s="197">
        <f t="shared" si="3"/>
        <v>712</v>
      </c>
      <c r="E71" s="204">
        <v>123</v>
      </c>
      <c r="F71" s="346">
        <v>302</v>
      </c>
      <c r="G71" s="205">
        <v>0</v>
      </c>
      <c r="H71" s="205">
        <v>0</v>
      </c>
      <c r="I71" s="228">
        <v>287</v>
      </c>
      <c r="J71" s="217">
        <v>0</v>
      </c>
    </row>
    <row r="72" spans="1:10" ht="23.25" customHeight="1">
      <c r="A72" s="340" t="s">
        <v>290</v>
      </c>
      <c r="B72" s="341">
        <f t="shared" si="2"/>
        <v>303</v>
      </c>
      <c r="C72" s="217">
        <v>0</v>
      </c>
      <c r="D72" s="290">
        <f t="shared" si="3"/>
        <v>214</v>
      </c>
      <c r="E72" s="346">
        <v>0</v>
      </c>
      <c r="F72" s="205">
        <v>0</v>
      </c>
      <c r="G72" s="205">
        <v>0</v>
      </c>
      <c r="H72" s="205">
        <v>0</v>
      </c>
      <c r="I72" s="228">
        <v>214</v>
      </c>
      <c r="J72" s="217">
        <v>89</v>
      </c>
    </row>
    <row r="73" spans="1:10" ht="23.25" customHeight="1">
      <c r="A73" s="340" t="s">
        <v>291</v>
      </c>
      <c r="B73" s="341">
        <f t="shared" si="2"/>
        <v>169</v>
      </c>
      <c r="C73" s="217">
        <v>0</v>
      </c>
      <c r="D73" s="290">
        <f t="shared" si="3"/>
        <v>169</v>
      </c>
      <c r="E73" s="346">
        <v>0</v>
      </c>
      <c r="F73" s="205">
        <v>0</v>
      </c>
      <c r="G73" s="205">
        <v>0</v>
      </c>
      <c r="H73" s="205">
        <v>0</v>
      </c>
      <c r="I73" s="228">
        <v>169</v>
      </c>
      <c r="J73" s="217">
        <v>0</v>
      </c>
    </row>
    <row r="74" spans="1:10" ht="23.25" customHeight="1">
      <c r="A74" s="342" t="s">
        <v>292</v>
      </c>
      <c r="B74" s="343">
        <f t="shared" si="2"/>
        <v>92</v>
      </c>
      <c r="C74" s="218">
        <v>0</v>
      </c>
      <c r="D74" s="198">
        <f t="shared" si="3"/>
        <v>56</v>
      </c>
      <c r="E74" s="207">
        <v>0</v>
      </c>
      <c r="F74" s="208">
        <v>0</v>
      </c>
      <c r="G74" s="208">
        <v>0</v>
      </c>
      <c r="H74" s="208">
        <v>0</v>
      </c>
      <c r="I74" s="348">
        <v>56</v>
      </c>
      <c r="J74" s="218">
        <v>36</v>
      </c>
    </row>
    <row r="75" spans="1:10" ht="23.25" customHeight="1" thickBot="1">
      <c r="A75" s="340" t="s">
        <v>293</v>
      </c>
      <c r="B75" s="341">
        <f t="shared" si="2"/>
        <v>2485</v>
      </c>
      <c r="C75" s="217">
        <v>395</v>
      </c>
      <c r="D75" s="197">
        <f t="shared" si="3"/>
        <v>2074</v>
      </c>
      <c r="E75" s="204">
        <v>488</v>
      </c>
      <c r="F75" s="205">
        <v>0</v>
      </c>
      <c r="G75" s="205">
        <v>0</v>
      </c>
      <c r="H75" s="205">
        <v>0</v>
      </c>
      <c r="I75" s="206">
        <v>1586</v>
      </c>
      <c r="J75" s="217">
        <v>16</v>
      </c>
    </row>
    <row r="76" spans="1:10" ht="45" customHeight="1">
      <c r="A76" s="320" t="s">
        <v>38</v>
      </c>
      <c r="B76" s="196">
        <f>SUM(B8:B42)</f>
        <v>589970</v>
      </c>
      <c r="C76" s="216">
        <f>SUM(C8:C42)</f>
        <v>131697</v>
      </c>
      <c r="D76" s="191">
        <f aca="true" t="shared" si="4" ref="D76:J76">SUM(D8:D42)</f>
        <v>233736</v>
      </c>
      <c r="E76" s="201">
        <f t="shared" si="4"/>
        <v>45984</v>
      </c>
      <c r="F76" s="202">
        <f t="shared" si="4"/>
        <v>21262</v>
      </c>
      <c r="G76" s="202">
        <f t="shared" si="4"/>
        <v>5057</v>
      </c>
      <c r="H76" s="202">
        <f>SUM(H8:H42)</f>
        <v>336</v>
      </c>
      <c r="I76" s="203">
        <f t="shared" si="4"/>
        <v>161097</v>
      </c>
      <c r="J76" s="216">
        <f t="shared" si="4"/>
        <v>224537</v>
      </c>
    </row>
    <row r="77" spans="1:10" ht="45" customHeight="1">
      <c r="A77" s="321" t="s">
        <v>37</v>
      </c>
      <c r="B77" s="197">
        <f aca="true" t="shared" si="5" ref="B77:J77">SUM(B50:B75)</f>
        <v>48349</v>
      </c>
      <c r="C77" s="217">
        <f t="shared" si="5"/>
        <v>22653</v>
      </c>
      <c r="D77" s="192">
        <f t="shared" si="5"/>
        <v>12330</v>
      </c>
      <c r="E77" s="204">
        <f t="shared" si="5"/>
        <v>1597</v>
      </c>
      <c r="F77" s="205">
        <f t="shared" si="5"/>
        <v>2631</v>
      </c>
      <c r="G77" s="205">
        <f t="shared" si="5"/>
        <v>417</v>
      </c>
      <c r="H77" s="205">
        <f t="shared" si="5"/>
        <v>113</v>
      </c>
      <c r="I77" s="206">
        <f t="shared" si="5"/>
        <v>7572</v>
      </c>
      <c r="J77" s="217">
        <f t="shared" si="5"/>
        <v>13366</v>
      </c>
    </row>
    <row r="78" spans="1:10" ht="45" customHeight="1" thickBot="1">
      <c r="A78" s="349" t="s">
        <v>41</v>
      </c>
      <c r="B78" s="200">
        <f>SUM(B76:B77)</f>
        <v>638319</v>
      </c>
      <c r="C78" s="229">
        <f>SUM(C76:C77)</f>
        <v>154350</v>
      </c>
      <c r="D78" s="195">
        <f aca="true" t="shared" si="6" ref="D78:J78">SUM(D76:D77)</f>
        <v>246066</v>
      </c>
      <c r="E78" s="213">
        <f t="shared" si="6"/>
        <v>47581</v>
      </c>
      <c r="F78" s="214">
        <f t="shared" si="6"/>
        <v>23893</v>
      </c>
      <c r="G78" s="214">
        <f t="shared" si="6"/>
        <v>5474</v>
      </c>
      <c r="H78" s="214">
        <f t="shared" si="6"/>
        <v>449</v>
      </c>
      <c r="I78" s="215">
        <f t="shared" si="6"/>
        <v>168669</v>
      </c>
      <c r="J78" s="229">
        <f t="shared" si="6"/>
        <v>237903</v>
      </c>
    </row>
  </sheetData>
  <mergeCells count="22">
    <mergeCell ref="B5:B7"/>
    <mergeCell ref="I48:I49"/>
    <mergeCell ref="E48:E49"/>
    <mergeCell ref="F48:F49"/>
    <mergeCell ref="H6:H7"/>
    <mergeCell ref="I6:I7"/>
    <mergeCell ref="G48:G49"/>
    <mergeCell ref="H48:H49"/>
    <mergeCell ref="J5:J7"/>
    <mergeCell ref="G6:G7"/>
    <mergeCell ref="C47:C49"/>
    <mergeCell ref="J47:J49"/>
    <mergeCell ref="A46:A49"/>
    <mergeCell ref="D6:D7"/>
    <mergeCell ref="E6:E7"/>
    <mergeCell ref="F6:F7"/>
    <mergeCell ref="A4:A7"/>
    <mergeCell ref="B4:J4"/>
    <mergeCell ref="C5:C7"/>
    <mergeCell ref="D48:D49"/>
    <mergeCell ref="B46:J46"/>
    <mergeCell ref="B47:B49"/>
  </mergeCells>
  <printOptions horizontalCentered="1"/>
  <pageMargins left="0.5905511811023623" right="0.5905511811023623" top="0.5905511811023623" bottom="0.5905511811023623" header="0.3937007874015748" footer="0.3937007874015748"/>
  <pageSetup firstPageNumber="37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J79"/>
  <sheetViews>
    <sheetView view="pageBreakPreview" zoomScale="75" zoomScaleSheetLayoutView="75" workbookViewId="0" topLeftCell="A1">
      <pane xSplit="1" ySplit="7" topLeftCell="B74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G45" sqref="G45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324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573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574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574"/>
      <c r="B6" s="600"/>
      <c r="C6" s="59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03"/>
    </row>
    <row r="7" spans="1:10" ht="16.5" customHeight="1" thickBot="1">
      <c r="A7" s="575"/>
      <c r="B7" s="601"/>
      <c r="C7" s="599"/>
      <c r="D7" s="590"/>
      <c r="E7" s="592"/>
      <c r="F7" s="594"/>
      <c r="G7" s="594"/>
      <c r="H7" s="594"/>
      <c r="I7" s="606"/>
      <c r="J7" s="604"/>
    </row>
    <row r="8" spans="1:10" ht="23.25" customHeight="1">
      <c r="A8" s="139" t="s">
        <v>234</v>
      </c>
      <c r="B8" s="327">
        <f aca="true" t="shared" si="0" ref="B8:B42">SUM(C8,D8,J8)</f>
        <v>139215</v>
      </c>
      <c r="C8" s="216">
        <v>120</v>
      </c>
      <c r="D8" s="191">
        <f aca="true" t="shared" si="1" ref="D8:D42">SUM(E8:I8)</f>
        <v>16915</v>
      </c>
      <c r="E8" s="201">
        <v>0</v>
      </c>
      <c r="F8" s="202">
        <v>0</v>
      </c>
      <c r="G8" s="202">
        <v>0</v>
      </c>
      <c r="H8" s="202">
        <v>0</v>
      </c>
      <c r="I8" s="203">
        <v>16915</v>
      </c>
      <c r="J8" s="216">
        <v>122180</v>
      </c>
    </row>
    <row r="9" spans="1:10" ht="23.25" customHeight="1">
      <c r="A9" s="328" t="s">
        <v>235</v>
      </c>
      <c r="B9" s="329">
        <f t="shared" si="0"/>
        <v>11737</v>
      </c>
      <c r="C9" s="217">
        <v>1513</v>
      </c>
      <c r="D9" s="192">
        <f t="shared" si="1"/>
        <v>0</v>
      </c>
      <c r="E9" s="204">
        <v>0</v>
      </c>
      <c r="F9" s="205">
        <v>0</v>
      </c>
      <c r="G9" s="205">
        <v>0</v>
      </c>
      <c r="H9" s="205">
        <v>0</v>
      </c>
      <c r="I9" s="206">
        <v>0</v>
      </c>
      <c r="J9" s="217">
        <v>10224</v>
      </c>
    </row>
    <row r="10" spans="1:10" ht="23.25" customHeight="1">
      <c r="A10" s="328" t="s">
        <v>236</v>
      </c>
      <c r="B10" s="329">
        <f t="shared" si="0"/>
        <v>18961</v>
      </c>
      <c r="C10" s="217">
        <v>0</v>
      </c>
      <c r="D10" s="192">
        <f t="shared" si="1"/>
        <v>1726</v>
      </c>
      <c r="E10" s="204">
        <v>0</v>
      </c>
      <c r="F10" s="205">
        <v>0</v>
      </c>
      <c r="G10" s="205">
        <v>0</v>
      </c>
      <c r="H10" s="205">
        <v>0</v>
      </c>
      <c r="I10" s="206">
        <v>1726</v>
      </c>
      <c r="J10" s="217">
        <v>17235</v>
      </c>
    </row>
    <row r="11" spans="1:10" ht="23.25" customHeight="1">
      <c r="A11" s="328" t="s">
        <v>237</v>
      </c>
      <c r="B11" s="329">
        <f t="shared" si="0"/>
        <v>18737</v>
      </c>
      <c r="C11" s="217">
        <v>16934</v>
      </c>
      <c r="D11" s="192">
        <f t="shared" si="1"/>
        <v>0</v>
      </c>
      <c r="E11" s="204">
        <v>0</v>
      </c>
      <c r="F11" s="205">
        <v>0</v>
      </c>
      <c r="G11" s="205">
        <v>0</v>
      </c>
      <c r="H11" s="205">
        <v>0</v>
      </c>
      <c r="I11" s="206">
        <v>0</v>
      </c>
      <c r="J11" s="217">
        <v>1803</v>
      </c>
    </row>
    <row r="12" spans="1:10" ht="23.25" customHeight="1">
      <c r="A12" s="330" t="s">
        <v>238</v>
      </c>
      <c r="B12" s="331">
        <f t="shared" si="0"/>
        <v>6516</v>
      </c>
      <c r="C12" s="218">
        <v>4769</v>
      </c>
      <c r="D12" s="193">
        <f t="shared" si="1"/>
        <v>0</v>
      </c>
      <c r="E12" s="207">
        <v>0</v>
      </c>
      <c r="F12" s="208">
        <v>0</v>
      </c>
      <c r="G12" s="208">
        <v>0</v>
      </c>
      <c r="H12" s="208">
        <v>0</v>
      </c>
      <c r="I12" s="209">
        <v>0</v>
      </c>
      <c r="J12" s="218">
        <v>1747</v>
      </c>
    </row>
    <row r="13" spans="1:10" ht="23.25" customHeight="1">
      <c r="A13" s="332" t="s">
        <v>239</v>
      </c>
      <c r="B13" s="333">
        <f t="shared" si="0"/>
        <v>6264</v>
      </c>
      <c r="C13" s="219">
        <v>0</v>
      </c>
      <c r="D13" s="194">
        <f t="shared" si="1"/>
        <v>398</v>
      </c>
      <c r="E13" s="210">
        <v>398</v>
      </c>
      <c r="F13" s="211">
        <v>0</v>
      </c>
      <c r="G13" s="211">
        <v>0</v>
      </c>
      <c r="H13" s="211">
        <v>0</v>
      </c>
      <c r="I13" s="212">
        <v>0</v>
      </c>
      <c r="J13" s="219">
        <v>5866</v>
      </c>
    </row>
    <row r="14" spans="1:10" ht="23.25" customHeight="1">
      <c r="A14" s="328" t="s">
        <v>240</v>
      </c>
      <c r="B14" s="329">
        <f t="shared" si="0"/>
        <v>13652</v>
      </c>
      <c r="C14" s="217">
        <v>9429</v>
      </c>
      <c r="D14" s="192">
        <f t="shared" si="1"/>
        <v>0</v>
      </c>
      <c r="E14" s="204">
        <v>0</v>
      </c>
      <c r="F14" s="205">
        <v>0</v>
      </c>
      <c r="G14" s="205">
        <v>0</v>
      </c>
      <c r="H14" s="205">
        <v>0</v>
      </c>
      <c r="I14" s="206">
        <v>0</v>
      </c>
      <c r="J14" s="217">
        <v>4223</v>
      </c>
    </row>
    <row r="15" spans="1:10" ht="23.25" customHeight="1">
      <c r="A15" s="328" t="s">
        <v>241</v>
      </c>
      <c r="B15" s="329">
        <f t="shared" si="0"/>
        <v>9546</v>
      </c>
      <c r="C15" s="217">
        <v>7475</v>
      </c>
      <c r="D15" s="192">
        <f t="shared" si="1"/>
        <v>0</v>
      </c>
      <c r="E15" s="204">
        <v>0</v>
      </c>
      <c r="F15" s="205">
        <v>0</v>
      </c>
      <c r="G15" s="205">
        <v>0</v>
      </c>
      <c r="H15" s="205">
        <v>0</v>
      </c>
      <c r="I15" s="206">
        <v>0</v>
      </c>
      <c r="J15" s="217">
        <v>2071</v>
      </c>
    </row>
    <row r="16" spans="1:10" ht="23.25" customHeight="1">
      <c r="A16" s="328" t="s">
        <v>242</v>
      </c>
      <c r="B16" s="329">
        <f t="shared" si="0"/>
        <v>3348</v>
      </c>
      <c r="C16" s="217">
        <v>1875</v>
      </c>
      <c r="D16" s="192">
        <f t="shared" si="1"/>
        <v>0</v>
      </c>
      <c r="E16" s="204">
        <v>0</v>
      </c>
      <c r="F16" s="205">
        <v>0</v>
      </c>
      <c r="G16" s="205">
        <v>0</v>
      </c>
      <c r="H16" s="205">
        <v>0</v>
      </c>
      <c r="I16" s="206">
        <v>0</v>
      </c>
      <c r="J16" s="217">
        <v>1473</v>
      </c>
    </row>
    <row r="17" spans="1:10" ht="23.25" customHeight="1">
      <c r="A17" s="330" t="s">
        <v>243</v>
      </c>
      <c r="B17" s="331">
        <f t="shared" si="0"/>
        <v>2321</v>
      </c>
      <c r="C17" s="218">
        <v>1869</v>
      </c>
      <c r="D17" s="193">
        <f t="shared" si="1"/>
        <v>0</v>
      </c>
      <c r="E17" s="207">
        <v>0</v>
      </c>
      <c r="F17" s="208">
        <v>0</v>
      </c>
      <c r="G17" s="208">
        <v>0</v>
      </c>
      <c r="H17" s="208">
        <v>0</v>
      </c>
      <c r="I17" s="209">
        <v>0</v>
      </c>
      <c r="J17" s="218">
        <v>452</v>
      </c>
    </row>
    <row r="18" spans="1:10" ht="23.25" customHeight="1">
      <c r="A18" s="332" t="s">
        <v>244</v>
      </c>
      <c r="B18" s="333">
        <f t="shared" si="0"/>
        <v>4162</v>
      </c>
      <c r="C18" s="219">
        <v>1081</v>
      </c>
      <c r="D18" s="194">
        <f t="shared" si="1"/>
        <v>396</v>
      </c>
      <c r="E18" s="210">
        <v>0</v>
      </c>
      <c r="F18" s="211">
        <v>0</v>
      </c>
      <c r="G18" s="211">
        <v>0</v>
      </c>
      <c r="H18" s="211">
        <v>0</v>
      </c>
      <c r="I18" s="212">
        <v>396</v>
      </c>
      <c r="J18" s="219">
        <v>2685</v>
      </c>
    </row>
    <row r="19" spans="1:10" ht="23.25" customHeight="1">
      <c r="A19" s="328" t="s">
        <v>245</v>
      </c>
      <c r="B19" s="329">
        <f t="shared" si="0"/>
        <v>17055</v>
      </c>
      <c r="C19" s="217">
        <v>0</v>
      </c>
      <c r="D19" s="192">
        <f t="shared" si="1"/>
        <v>9631</v>
      </c>
      <c r="E19" s="204">
        <v>13</v>
      </c>
      <c r="F19" s="205">
        <v>0</v>
      </c>
      <c r="G19" s="205">
        <v>0</v>
      </c>
      <c r="H19" s="205">
        <v>0</v>
      </c>
      <c r="I19" s="206">
        <v>9618</v>
      </c>
      <c r="J19" s="217">
        <v>7424</v>
      </c>
    </row>
    <row r="20" spans="1:10" ht="23.25" customHeight="1">
      <c r="A20" s="328" t="s">
        <v>246</v>
      </c>
      <c r="B20" s="329">
        <f t="shared" si="0"/>
        <v>9894</v>
      </c>
      <c r="C20" s="217">
        <v>4740</v>
      </c>
      <c r="D20" s="192">
        <f t="shared" si="1"/>
        <v>68</v>
      </c>
      <c r="E20" s="204">
        <v>68</v>
      </c>
      <c r="F20" s="205">
        <v>0</v>
      </c>
      <c r="G20" s="205">
        <v>0</v>
      </c>
      <c r="H20" s="205">
        <v>0</v>
      </c>
      <c r="I20" s="206">
        <v>0</v>
      </c>
      <c r="J20" s="217">
        <v>5086</v>
      </c>
    </row>
    <row r="21" spans="1:10" ht="23.25" customHeight="1">
      <c r="A21" s="328" t="s">
        <v>247</v>
      </c>
      <c r="B21" s="329">
        <f t="shared" si="0"/>
        <v>5314</v>
      </c>
      <c r="C21" s="217">
        <v>1830</v>
      </c>
      <c r="D21" s="192">
        <f t="shared" si="1"/>
        <v>238</v>
      </c>
      <c r="E21" s="204">
        <v>238</v>
      </c>
      <c r="F21" s="205">
        <v>0</v>
      </c>
      <c r="G21" s="205">
        <v>0</v>
      </c>
      <c r="H21" s="205">
        <v>0</v>
      </c>
      <c r="I21" s="206">
        <v>0</v>
      </c>
      <c r="J21" s="217">
        <v>3246</v>
      </c>
    </row>
    <row r="22" spans="1:10" ht="23.25" customHeight="1">
      <c r="A22" s="330" t="s">
        <v>248</v>
      </c>
      <c r="B22" s="331">
        <f t="shared" si="0"/>
        <v>5046</v>
      </c>
      <c r="C22" s="218">
        <v>0</v>
      </c>
      <c r="D22" s="193">
        <f t="shared" si="1"/>
        <v>3400</v>
      </c>
      <c r="E22" s="207">
        <v>0</v>
      </c>
      <c r="F22" s="208">
        <v>0</v>
      </c>
      <c r="G22" s="208">
        <v>0</v>
      </c>
      <c r="H22" s="208">
        <v>0</v>
      </c>
      <c r="I22" s="209">
        <v>3400</v>
      </c>
      <c r="J22" s="218">
        <v>1646</v>
      </c>
    </row>
    <row r="23" spans="1:10" ht="23.25" customHeight="1">
      <c r="A23" s="332" t="s">
        <v>249</v>
      </c>
      <c r="B23" s="333">
        <f t="shared" si="0"/>
        <v>4271</v>
      </c>
      <c r="C23" s="219">
        <v>2662</v>
      </c>
      <c r="D23" s="194">
        <f t="shared" si="1"/>
        <v>0</v>
      </c>
      <c r="E23" s="210">
        <v>0</v>
      </c>
      <c r="F23" s="211">
        <v>0</v>
      </c>
      <c r="G23" s="211">
        <v>0</v>
      </c>
      <c r="H23" s="211">
        <v>0</v>
      </c>
      <c r="I23" s="212">
        <v>0</v>
      </c>
      <c r="J23" s="219">
        <v>1609</v>
      </c>
    </row>
    <row r="24" spans="1:10" ht="23.25" customHeight="1">
      <c r="A24" s="328" t="s">
        <v>250</v>
      </c>
      <c r="B24" s="329">
        <f t="shared" si="0"/>
        <v>2868</v>
      </c>
      <c r="C24" s="217">
        <v>1808</v>
      </c>
      <c r="D24" s="192">
        <f t="shared" si="1"/>
        <v>0</v>
      </c>
      <c r="E24" s="204">
        <v>0</v>
      </c>
      <c r="F24" s="205">
        <v>0</v>
      </c>
      <c r="G24" s="205">
        <v>0</v>
      </c>
      <c r="H24" s="205">
        <v>0</v>
      </c>
      <c r="I24" s="206">
        <v>0</v>
      </c>
      <c r="J24" s="217">
        <v>1060</v>
      </c>
    </row>
    <row r="25" spans="1:10" ht="23.25" customHeight="1">
      <c r="A25" s="328" t="s">
        <v>251</v>
      </c>
      <c r="B25" s="329">
        <f t="shared" si="0"/>
        <v>5294</v>
      </c>
      <c r="C25" s="217">
        <v>2382</v>
      </c>
      <c r="D25" s="192">
        <f t="shared" si="1"/>
        <v>0</v>
      </c>
      <c r="E25" s="204">
        <v>0</v>
      </c>
      <c r="F25" s="205">
        <v>0</v>
      </c>
      <c r="G25" s="205">
        <v>0</v>
      </c>
      <c r="H25" s="205">
        <v>0</v>
      </c>
      <c r="I25" s="206">
        <v>0</v>
      </c>
      <c r="J25" s="217">
        <v>2912</v>
      </c>
    </row>
    <row r="26" spans="1:10" ht="23.25" customHeight="1">
      <c r="A26" s="328" t="s">
        <v>252</v>
      </c>
      <c r="B26" s="329">
        <f t="shared" si="0"/>
        <v>7898</v>
      </c>
      <c r="C26" s="217">
        <v>5577</v>
      </c>
      <c r="D26" s="192">
        <f t="shared" si="1"/>
        <v>0</v>
      </c>
      <c r="E26" s="204">
        <v>0</v>
      </c>
      <c r="F26" s="205">
        <v>0</v>
      </c>
      <c r="G26" s="205">
        <v>0</v>
      </c>
      <c r="H26" s="205">
        <v>0</v>
      </c>
      <c r="I26" s="206">
        <v>0</v>
      </c>
      <c r="J26" s="217">
        <v>2321</v>
      </c>
    </row>
    <row r="27" spans="1:10" ht="23.25" customHeight="1">
      <c r="A27" s="330" t="s">
        <v>253</v>
      </c>
      <c r="B27" s="331">
        <f t="shared" si="0"/>
        <v>7560</v>
      </c>
      <c r="C27" s="218">
        <v>5096</v>
      </c>
      <c r="D27" s="193">
        <f t="shared" si="1"/>
        <v>0</v>
      </c>
      <c r="E27" s="207">
        <v>0</v>
      </c>
      <c r="F27" s="208">
        <v>0</v>
      </c>
      <c r="G27" s="208">
        <v>0</v>
      </c>
      <c r="H27" s="208">
        <v>0</v>
      </c>
      <c r="I27" s="209">
        <v>0</v>
      </c>
      <c r="J27" s="218">
        <v>2464</v>
      </c>
    </row>
    <row r="28" spans="1:10" ht="23.25" customHeight="1">
      <c r="A28" s="332" t="s">
        <v>254</v>
      </c>
      <c r="B28" s="333">
        <f t="shared" si="0"/>
        <v>2418</v>
      </c>
      <c r="C28" s="219">
        <v>2405</v>
      </c>
      <c r="D28" s="194">
        <f t="shared" si="1"/>
        <v>0</v>
      </c>
      <c r="E28" s="210">
        <v>0</v>
      </c>
      <c r="F28" s="211">
        <v>0</v>
      </c>
      <c r="G28" s="211">
        <v>0</v>
      </c>
      <c r="H28" s="211">
        <v>0</v>
      </c>
      <c r="I28" s="212">
        <v>0</v>
      </c>
      <c r="J28" s="219">
        <v>13</v>
      </c>
    </row>
    <row r="29" spans="1:10" ht="23.25" customHeight="1">
      <c r="A29" s="328" t="s">
        <v>255</v>
      </c>
      <c r="B29" s="329">
        <f t="shared" si="0"/>
        <v>5580</v>
      </c>
      <c r="C29" s="217">
        <v>1623</v>
      </c>
      <c r="D29" s="192">
        <f t="shared" si="1"/>
        <v>53</v>
      </c>
      <c r="E29" s="204">
        <v>53</v>
      </c>
      <c r="F29" s="205">
        <v>0</v>
      </c>
      <c r="G29" s="205">
        <v>0</v>
      </c>
      <c r="H29" s="205">
        <v>0</v>
      </c>
      <c r="I29" s="206">
        <v>0</v>
      </c>
      <c r="J29" s="217">
        <v>3904</v>
      </c>
    </row>
    <row r="30" spans="1:10" ht="23.25" customHeight="1">
      <c r="A30" s="328" t="s">
        <v>256</v>
      </c>
      <c r="B30" s="329">
        <f t="shared" si="0"/>
        <v>4940</v>
      </c>
      <c r="C30" s="217">
        <v>4940</v>
      </c>
      <c r="D30" s="192">
        <f t="shared" si="1"/>
        <v>0</v>
      </c>
      <c r="E30" s="204">
        <v>0</v>
      </c>
      <c r="F30" s="205">
        <v>0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4094</v>
      </c>
      <c r="C31" s="217">
        <v>0</v>
      </c>
      <c r="D31" s="192">
        <f t="shared" si="1"/>
        <v>3091</v>
      </c>
      <c r="E31" s="204">
        <v>0</v>
      </c>
      <c r="F31" s="205">
        <v>0</v>
      </c>
      <c r="G31" s="205">
        <v>0</v>
      </c>
      <c r="H31" s="205">
        <v>0</v>
      </c>
      <c r="I31" s="206">
        <v>3091</v>
      </c>
      <c r="J31" s="217">
        <v>1003</v>
      </c>
    </row>
    <row r="32" spans="1:10" ht="23.25" customHeight="1">
      <c r="A32" s="330" t="s">
        <v>258</v>
      </c>
      <c r="B32" s="331">
        <f t="shared" si="0"/>
        <v>1979</v>
      </c>
      <c r="C32" s="218">
        <v>1168</v>
      </c>
      <c r="D32" s="193">
        <f t="shared" si="1"/>
        <v>0</v>
      </c>
      <c r="E32" s="207">
        <v>0</v>
      </c>
      <c r="F32" s="208">
        <v>0</v>
      </c>
      <c r="G32" s="208">
        <v>0</v>
      </c>
      <c r="H32" s="208">
        <v>0</v>
      </c>
      <c r="I32" s="209">
        <v>0</v>
      </c>
      <c r="J32" s="218">
        <v>811</v>
      </c>
    </row>
    <row r="33" spans="1:10" ht="23.25" customHeight="1">
      <c r="A33" s="332" t="s">
        <v>259</v>
      </c>
      <c r="B33" s="333">
        <f t="shared" si="0"/>
        <v>5120</v>
      </c>
      <c r="C33" s="219">
        <v>2069</v>
      </c>
      <c r="D33" s="194">
        <f t="shared" si="1"/>
        <v>14</v>
      </c>
      <c r="E33" s="210">
        <v>14</v>
      </c>
      <c r="F33" s="211">
        <v>0</v>
      </c>
      <c r="G33" s="211">
        <v>0</v>
      </c>
      <c r="H33" s="211">
        <v>0</v>
      </c>
      <c r="I33" s="212">
        <v>0</v>
      </c>
      <c r="J33" s="219">
        <v>3037</v>
      </c>
    </row>
    <row r="34" spans="1:10" ht="23.25" customHeight="1">
      <c r="A34" s="328" t="s">
        <v>260</v>
      </c>
      <c r="B34" s="329">
        <f t="shared" si="0"/>
        <v>1494</v>
      </c>
      <c r="C34" s="217">
        <v>1265</v>
      </c>
      <c r="D34" s="192">
        <f t="shared" si="1"/>
        <v>0</v>
      </c>
      <c r="E34" s="204">
        <v>0</v>
      </c>
      <c r="F34" s="205">
        <v>0</v>
      </c>
      <c r="G34" s="205">
        <v>0</v>
      </c>
      <c r="H34" s="205">
        <v>0</v>
      </c>
      <c r="I34" s="206">
        <v>0</v>
      </c>
      <c r="J34" s="217">
        <v>229</v>
      </c>
    </row>
    <row r="35" spans="1:10" ht="23.25" customHeight="1">
      <c r="A35" s="328" t="s">
        <v>261</v>
      </c>
      <c r="B35" s="329">
        <f t="shared" si="0"/>
        <v>2441</v>
      </c>
      <c r="C35" s="217">
        <v>874</v>
      </c>
      <c r="D35" s="192">
        <f t="shared" si="1"/>
        <v>0</v>
      </c>
      <c r="E35" s="204">
        <v>0</v>
      </c>
      <c r="F35" s="205">
        <v>0</v>
      </c>
      <c r="G35" s="205">
        <v>0</v>
      </c>
      <c r="H35" s="205">
        <v>0</v>
      </c>
      <c r="I35" s="206">
        <v>0</v>
      </c>
      <c r="J35" s="217">
        <v>1567</v>
      </c>
    </row>
    <row r="36" spans="1:10" ht="23.25" customHeight="1">
      <c r="A36" s="328" t="s">
        <v>262</v>
      </c>
      <c r="B36" s="329">
        <f t="shared" si="0"/>
        <v>4049</v>
      </c>
      <c r="C36" s="217">
        <v>3085</v>
      </c>
      <c r="D36" s="192">
        <f t="shared" si="1"/>
        <v>243</v>
      </c>
      <c r="E36" s="204">
        <v>0</v>
      </c>
      <c r="F36" s="205">
        <v>0</v>
      </c>
      <c r="G36" s="205">
        <v>0</v>
      </c>
      <c r="H36" s="205">
        <v>0</v>
      </c>
      <c r="I36" s="206">
        <v>243</v>
      </c>
      <c r="J36" s="217">
        <v>721</v>
      </c>
    </row>
    <row r="37" spans="1:10" ht="23.25" customHeight="1">
      <c r="A37" s="330" t="s">
        <v>263</v>
      </c>
      <c r="B37" s="331">
        <f t="shared" si="0"/>
        <v>4335</v>
      </c>
      <c r="C37" s="218">
        <v>0</v>
      </c>
      <c r="D37" s="193">
        <f t="shared" si="1"/>
        <v>2760</v>
      </c>
      <c r="E37" s="207">
        <v>0</v>
      </c>
      <c r="F37" s="208">
        <v>0</v>
      </c>
      <c r="G37" s="208">
        <v>0</v>
      </c>
      <c r="H37" s="208">
        <v>0</v>
      </c>
      <c r="I37" s="209">
        <v>2760</v>
      </c>
      <c r="J37" s="218">
        <v>1575</v>
      </c>
    </row>
    <row r="38" spans="1:10" ht="23.25" customHeight="1">
      <c r="A38" s="332" t="s">
        <v>264</v>
      </c>
      <c r="B38" s="333">
        <f t="shared" si="0"/>
        <v>2164</v>
      </c>
      <c r="C38" s="219">
        <v>2164</v>
      </c>
      <c r="D38" s="194">
        <f t="shared" si="1"/>
        <v>0</v>
      </c>
      <c r="E38" s="210">
        <v>0</v>
      </c>
      <c r="F38" s="211">
        <v>0</v>
      </c>
      <c r="G38" s="211">
        <v>0</v>
      </c>
      <c r="H38" s="211">
        <v>0</v>
      </c>
      <c r="I38" s="212">
        <v>0</v>
      </c>
      <c r="J38" s="219">
        <v>0</v>
      </c>
    </row>
    <row r="39" spans="1:10" ht="23.25" customHeight="1">
      <c r="A39" s="328" t="s">
        <v>265</v>
      </c>
      <c r="B39" s="329">
        <f t="shared" si="0"/>
        <v>3539</v>
      </c>
      <c r="C39" s="217">
        <v>2107</v>
      </c>
      <c r="D39" s="192">
        <f t="shared" si="1"/>
        <v>0</v>
      </c>
      <c r="E39" s="204">
        <v>0</v>
      </c>
      <c r="F39" s="205">
        <v>0</v>
      </c>
      <c r="G39" s="205">
        <v>0</v>
      </c>
      <c r="H39" s="205">
        <v>0</v>
      </c>
      <c r="I39" s="206">
        <v>0</v>
      </c>
      <c r="J39" s="217">
        <v>1432</v>
      </c>
    </row>
    <row r="40" spans="1:10" ht="23.25" customHeight="1">
      <c r="A40" s="328" t="s">
        <v>266</v>
      </c>
      <c r="B40" s="329">
        <f t="shared" si="0"/>
        <v>3066</v>
      </c>
      <c r="C40" s="217">
        <v>1828</v>
      </c>
      <c r="D40" s="192">
        <f t="shared" si="1"/>
        <v>0</v>
      </c>
      <c r="E40" s="204">
        <v>0</v>
      </c>
      <c r="F40" s="205">
        <v>0</v>
      </c>
      <c r="G40" s="205">
        <v>0</v>
      </c>
      <c r="H40" s="205">
        <v>0</v>
      </c>
      <c r="I40" s="206">
        <v>0</v>
      </c>
      <c r="J40" s="217">
        <v>1238</v>
      </c>
    </row>
    <row r="41" spans="1:10" ht="23.25" customHeight="1">
      <c r="A41" s="328" t="s">
        <v>267</v>
      </c>
      <c r="B41" s="329">
        <f t="shared" si="0"/>
        <v>3897</v>
      </c>
      <c r="C41" s="217">
        <v>2277</v>
      </c>
      <c r="D41" s="192">
        <f t="shared" si="1"/>
        <v>0</v>
      </c>
      <c r="E41" s="204">
        <v>0</v>
      </c>
      <c r="F41" s="205">
        <v>0</v>
      </c>
      <c r="G41" s="205">
        <v>0</v>
      </c>
      <c r="H41" s="205">
        <v>0</v>
      </c>
      <c r="I41" s="206">
        <v>0</v>
      </c>
      <c r="J41" s="217">
        <v>1620</v>
      </c>
    </row>
    <row r="42" spans="1:10" ht="23.25" customHeight="1" thickBot="1">
      <c r="A42" s="334" t="s">
        <v>196</v>
      </c>
      <c r="B42" s="335">
        <f t="shared" si="0"/>
        <v>1089</v>
      </c>
      <c r="C42" s="229">
        <v>911</v>
      </c>
      <c r="D42" s="195">
        <f t="shared" si="1"/>
        <v>0</v>
      </c>
      <c r="E42" s="213">
        <v>0</v>
      </c>
      <c r="F42" s="214">
        <v>0</v>
      </c>
      <c r="G42" s="214">
        <v>0</v>
      </c>
      <c r="H42" s="214">
        <v>0</v>
      </c>
      <c r="I42" s="215">
        <v>0</v>
      </c>
      <c r="J42" s="229">
        <v>178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329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573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574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574"/>
      <c r="B48" s="600"/>
      <c r="C48" s="59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03"/>
    </row>
    <row r="49" spans="1:10" ht="16.5" customHeight="1" thickBot="1">
      <c r="A49" s="575"/>
      <c r="B49" s="601"/>
      <c r="C49" s="599"/>
      <c r="D49" s="590"/>
      <c r="E49" s="592"/>
      <c r="F49" s="594"/>
      <c r="G49" s="594"/>
      <c r="H49" s="594"/>
      <c r="I49" s="606"/>
      <c r="J49" s="604"/>
    </row>
    <row r="50" spans="1:10" ht="23.25" customHeight="1">
      <c r="A50" s="338" t="s">
        <v>268</v>
      </c>
      <c r="B50" s="339">
        <f aca="true" t="shared" si="2" ref="B50:B75">SUM(C50,D50,J50)</f>
        <v>1704</v>
      </c>
      <c r="C50" s="216">
        <v>0</v>
      </c>
      <c r="D50" s="196">
        <f>SUM(E50:I50)</f>
        <v>667</v>
      </c>
      <c r="E50" s="201">
        <v>0</v>
      </c>
      <c r="F50" s="202">
        <v>0</v>
      </c>
      <c r="G50" s="202">
        <v>0</v>
      </c>
      <c r="H50" s="202">
        <v>0</v>
      </c>
      <c r="I50" s="203">
        <v>667</v>
      </c>
      <c r="J50" s="216">
        <v>1037</v>
      </c>
    </row>
    <row r="51" spans="1:10" ht="23.25" customHeight="1">
      <c r="A51" s="340" t="s">
        <v>269</v>
      </c>
      <c r="B51" s="341">
        <f t="shared" si="2"/>
        <v>2464</v>
      </c>
      <c r="C51" s="217">
        <v>1743</v>
      </c>
      <c r="D51" s="197">
        <f aca="true" t="shared" si="3" ref="D51:D75">SUM(E51:I51)</f>
        <v>13</v>
      </c>
      <c r="E51" s="204">
        <v>13</v>
      </c>
      <c r="F51" s="205">
        <v>0</v>
      </c>
      <c r="G51" s="205">
        <v>0</v>
      </c>
      <c r="H51" s="205">
        <v>0</v>
      </c>
      <c r="I51" s="206">
        <v>0</v>
      </c>
      <c r="J51" s="217">
        <v>708</v>
      </c>
    </row>
    <row r="52" spans="1:10" ht="23.25" customHeight="1">
      <c r="A52" s="340" t="s">
        <v>270</v>
      </c>
      <c r="B52" s="341">
        <f t="shared" si="2"/>
        <v>461</v>
      </c>
      <c r="C52" s="217">
        <v>308</v>
      </c>
      <c r="D52" s="197">
        <f t="shared" si="3"/>
        <v>0</v>
      </c>
      <c r="E52" s="204">
        <v>0</v>
      </c>
      <c r="F52" s="205">
        <v>0</v>
      </c>
      <c r="G52" s="205">
        <v>0</v>
      </c>
      <c r="H52" s="205">
        <v>0</v>
      </c>
      <c r="I52" s="206">
        <v>0</v>
      </c>
      <c r="J52" s="217">
        <v>153</v>
      </c>
    </row>
    <row r="53" spans="1:10" ht="23.25" customHeight="1">
      <c r="A53" s="340" t="s">
        <v>271</v>
      </c>
      <c r="B53" s="341">
        <f t="shared" si="2"/>
        <v>369</v>
      </c>
      <c r="C53" s="217">
        <v>68</v>
      </c>
      <c r="D53" s="197">
        <f t="shared" si="3"/>
        <v>0</v>
      </c>
      <c r="E53" s="204">
        <v>0</v>
      </c>
      <c r="F53" s="205">
        <v>0</v>
      </c>
      <c r="G53" s="205">
        <v>0</v>
      </c>
      <c r="H53" s="205">
        <v>0</v>
      </c>
      <c r="I53" s="206">
        <v>0</v>
      </c>
      <c r="J53" s="217">
        <v>301</v>
      </c>
    </row>
    <row r="54" spans="1:10" ht="23.25" customHeight="1">
      <c r="A54" s="342" t="s">
        <v>272</v>
      </c>
      <c r="B54" s="343">
        <f t="shared" si="2"/>
        <v>1891</v>
      </c>
      <c r="C54" s="218">
        <v>208</v>
      </c>
      <c r="D54" s="198">
        <f t="shared" si="3"/>
        <v>4</v>
      </c>
      <c r="E54" s="207">
        <v>4</v>
      </c>
      <c r="F54" s="208">
        <v>0</v>
      </c>
      <c r="G54" s="208">
        <v>0</v>
      </c>
      <c r="H54" s="208">
        <v>0</v>
      </c>
      <c r="I54" s="209">
        <v>0</v>
      </c>
      <c r="J54" s="218">
        <v>1679</v>
      </c>
    </row>
    <row r="55" spans="1:10" ht="23.25" customHeight="1">
      <c r="A55" s="344" t="s">
        <v>273</v>
      </c>
      <c r="B55" s="345">
        <f t="shared" si="2"/>
        <v>1452</v>
      </c>
      <c r="C55" s="219">
        <v>314</v>
      </c>
      <c r="D55" s="199">
        <f t="shared" si="3"/>
        <v>3</v>
      </c>
      <c r="E55" s="210">
        <v>3</v>
      </c>
      <c r="F55" s="211">
        <v>0</v>
      </c>
      <c r="G55" s="211">
        <v>0</v>
      </c>
      <c r="H55" s="211">
        <v>0</v>
      </c>
      <c r="I55" s="212">
        <v>0</v>
      </c>
      <c r="J55" s="219">
        <v>1135</v>
      </c>
    </row>
    <row r="56" spans="1:10" ht="23.25" customHeight="1">
      <c r="A56" s="340" t="s">
        <v>274</v>
      </c>
      <c r="B56" s="341">
        <f t="shared" si="2"/>
        <v>918</v>
      </c>
      <c r="C56" s="217">
        <v>0</v>
      </c>
      <c r="D56" s="197">
        <f t="shared" si="3"/>
        <v>111</v>
      </c>
      <c r="E56" s="204">
        <v>0</v>
      </c>
      <c r="F56" s="205">
        <v>0</v>
      </c>
      <c r="G56" s="205">
        <v>0</v>
      </c>
      <c r="H56" s="205">
        <v>0</v>
      </c>
      <c r="I56" s="206">
        <v>111</v>
      </c>
      <c r="J56" s="217">
        <v>807</v>
      </c>
    </row>
    <row r="57" spans="1:10" ht="23.25" customHeight="1">
      <c r="A57" s="340" t="s">
        <v>275</v>
      </c>
      <c r="B57" s="341">
        <f t="shared" si="2"/>
        <v>702</v>
      </c>
      <c r="C57" s="217">
        <v>702</v>
      </c>
      <c r="D57" s="197">
        <f t="shared" si="3"/>
        <v>0</v>
      </c>
      <c r="E57" s="204">
        <v>0</v>
      </c>
      <c r="F57" s="205">
        <v>0</v>
      </c>
      <c r="G57" s="205">
        <v>0</v>
      </c>
      <c r="H57" s="205">
        <v>0</v>
      </c>
      <c r="I57" s="206">
        <v>0</v>
      </c>
      <c r="J57" s="217">
        <v>0</v>
      </c>
    </row>
    <row r="58" spans="1:10" ht="23.25" customHeight="1">
      <c r="A58" s="340" t="s">
        <v>276</v>
      </c>
      <c r="B58" s="341">
        <f t="shared" si="2"/>
        <v>1262</v>
      </c>
      <c r="C58" s="217">
        <v>900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362</v>
      </c>
    </row>
    <row r="59" spans="1:10" ht="23.25" customHeight="1">
      <c r="A59" s="342" t="s">
        <v>277</v>
      </c>
      <c r="B59" s="343">
        <f t="shared" si="2"/>
        <v>1055</v>
      </c>
      <c r="C59" s="218">
        <v>332</v>
      </c>
      <c r="D59" s="198">
        <f t="shared" si="3"/>
        <v>0</v>
      </c>
      <c r="E59" s="207">
        <v>0</v>
      </c>
      <c r="F59" s="208">
        <v>0</v>
      </c>
      <c r="G59" s="208">
        <v>0</v>
      </c>
      <c r="H59" s="208">
        <v>0</v>
      </c>
      <c r="I59" s="209">
        <v>0</v>
      </c>
      <c r="J59" s="218">
        <v>723</v>
      </c>
    </row>
    <row r="60" spans="1:10" ht="23.25" customHeight="1">
      <c r="A60" s="344" t="s">
        <v>278</v>
      </c>
      <c r="B60" s="345">
        <f t="shared" si="2"/>
        <v>1589</v>
      </c>
      <c r="C60" s="219">
        <v>1004</v>
      </c>
      <c r="D60" s="199">
        <f t="shared" si="3"/>
        <v>0</v>
      </c>
      <c r="E60" s="210">
        <v>0</v>
      </c>
      <c r="F60" s="211">
        <v>0</v>
      </c>
      <c r="G60" s="211">
        <v>0</v>
      </c>
      <c r="H60" s="211">
        <v>0</v>
      </c>
      <c r="I60" s="212">
        <v>0</v>
      </c>
      <c r="J60" s="219">
        <v>585</v>
      </c>
    </row>
    <row r="61" spans="1:10" ht="23.25" customHeight="1">
      <c r="A61" s="340" t="s">
        <v>279</v>
      </c>
      <c r="B61" s="341">
        <f t="shared" si="2"/>
        <v>162</v>
      </c>
      <c r="C61" s="217">
        <v>162</v>
      </c>
      <c r="D61" s="197">
        <f t="shared" si="3"/>
        <v>0</v>
      </c>
      <c r="E61" s="204">
        <v>0</v>
      </c>
      <c r="F61" s="205">
        <v>0</v>
      </c>
      <c r="G61" s="205">
        <v>0</v>
      </c>
      <c r="H61" s="205">
        <v>0</v>
      </c>
      <c r="I61" s="228">
        <v>0</v>
      </c>
      <c r="J61" s="217">
        <v>0</v>
      </c>
    </row>
    <row r="62" spans="1:10" ht="23.25" customHeight="1">
      <c r="A62" s="340" t="s">
        <v>280</v>
      </c>
      <c r="B62" s="341">
        <f t="shared" si="2"/>
        <v>1365</v>
      </c>
      <c r="C62" s="217">
        <v>1365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2470</v>
      </c>
      <c r="C63" s="217">
        <v>2470</v>
      </c>
      <c r="D63" s="290">
        <f t="shared" si="3"/>
        <v>0</v>
      </c>
      <c r="E63" s="346">
        <v>0</v>
      </c>
      <c r="F63" s="346">
        <v>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385</v>
      </c>
      <c r="C64" s="218">
        <v>385</v>
      </c>
      <c r="D64" s="198">
        <f t="shared" si="3"/>
        <v>0</v>
      </c>
      <c r="E64" s="207">
        <v>0</v>
      </c>
      <c r="F64" s="347">
        <v>0</v>
      </c>
      <c r="G64" s="347">
        <v>0</v>
      </c>
      <c r="H64" s="208">
        <v>0</v>
      </c>
      <c r="I64" s="348">
        <v>0</v>
      </c>
      <c r="J64" s="218">
        <v>0</v>
      </c>
    </row>
    <row r="65" spans="1:10" ht="23.25" customHeight="1">
      <c r="A65" s="340" t="s">
        <v>283</v>
      </c>
      <c r="B65" s="341">
        <f t="shared" si="2"/>
        <v>1094</v>
      </c>
      <c r="C65" s="217">
        <v>580</v>
      </c>
      <c r="D65" s="197">
        <f t="shared" si="3"/>
        <v>0</v>
      </c>
      <c r="E65" s="204">
        <v>0</v>
      </c>
      <c r="F65" s="205">
        <v>0</v>
      </c>
      <c r="G65" s="205">
        <v>0</v>
      </c>
      <c r="H65" s="205">
        <v>0</v>
      </c>
      <c r="I65" s="206">
        <v>0</v>
      </c>
      <c r="J65" s="217">
        <v>514</v>
      </c>
    </row>
    <row r="66" spans="1:10" ht="23.25" customHeight="1">
      <c r="A66" s="340" t="s">
        <v>284</v>
      </c>
      <c r="B66" s="341">
        <f t="shared" si="2"/>
        <v>2323</v>
      </c>
      <c r="C66" s="217">
        <v>1460</v>
      </c>
      <c r="D66" s="197">
        <f t="shared" si="3"/>
        <v>245</v>
      </c>
      <c r="E66" s="204">
        <v>0</v>
      </c>
      <c r="F66" s="346">
        <v>0</v>
      </c>
      <c r="G66" s="205">
        <v>0</v>
      </c>
      <c r="H66" s="346">
        <v>0</v>
      </c>
      <c r="I66" s="206">
        <v>245</v>
      </c>
      <c r="J66" s="217">
        <v>618</v>
      </c>
    </row>
    <row r="67" spans="1:10" ht="23.25" customHeight="1">
      <c r="A67" s="340" t="s">
        <v>285</v>
      </c>
      <c r="B67" s="341">
        <f t="shared" si="2"/>
        <v>1258</v>
      </c>
      <c r="C67" s="217">
        <v>631</v>
      </c>
      <c r="D67" s="290">
        <f t="shared" si="3"/>
        <v>54</v>
      </c>
      <c r="E67" s="346">
        <v>54</v>
      </c>
      <c r="F67" s="346">
        <v>0</v>
      </c>
      <c r="G67" s="205">
        <v>0</v>
      </c>
      <c r="H67" s="346">
        <v>0</v>
      </c>
      <c r="I67" s="228">
        <v>0</v>
      </c>
      <c r="J67" s="217">
        <v>573</v>
      </c>
    </row>
    <row r="68" spans="1:10" ht="23.25" customHeight="1">
      <c r="A68" s="340" t="s">
        <v>286</v>
      </c>
      <c r="B68" s="341">
        <f t="shared" si="2"/>
        <v>912</v>
      </c>
      <c r="C68" s="217">
        <v>0</v>
      </c>
      <c r="D68" s="290">
        <f t="shared" si="3"/>
        <v>49</v>
      </c>
      <c r="E68" s="346">
        <v>49</v>
      </c>
      <c r="F68" s="346">
        <v>0</v>
      </c>
      <c r="G68" s="205">
        <v>0</v>
      </c>
      <c r="H68" s="346">
        <v>0</v>
      </c>
      <c r="I68" s="228">
        <v>0</v>
      </c>
      <c r="J68" s="217">
        <v>863</v>
      </c>
    </row>
    <row r="69" spans="1:10" ht="23.25" customHeight="1">
      <c r="A69" s="342" t="s">
        <v>287</v>
      </c>
      <c r="B69" s="343">
        <f t="shared" si="2"/>
        <v>613</v>
      </c>
      <c r="C69" s="218">
        <v>588</v>
      </c>
      <c r="D69" s="198">
        <f t="shared" si="3"/>
        <v>25</v>
      </c>
      <c r="E69" s="207">
        <v>25</v>
      </c>
      <c r="F69" s="347">
        <v>0</v>
      </c>
      <c r="G69" s="208">
        <v>0</v>
      </c>
      <c r="H69" s="347">
        <v>0</v>
      </c>
      <c r="I69" s="348">
        <v>0</v>
      </c>
      <c r="J69" s="218">
        <v>0</v>
      </c>
    </row>
    <row r="70" spans="1:10" ht="23.25" customHeight="1">
      <c r="A70" s="340" t="s">
        <v>288</v>
      </c>
      <c r="B70" s="341">
        <f t="shared" si="2"/>
        <v>1946</v>
      </c>
      <c r="C70" s="217">
        <v>131</v>
      </c>
      <c r="D70" s="197">
        <f t="shared" si="3"/>
        <v>0</v>
      </c>
      <c r="E70" s="204">
        <v>0</v>
      </c>
      <c r="F70" s="205">
        <v>0</v>
      </c>
      <c r="G70" s="205">
        <v>0</v>
      </c>
      <c r="H70" s="205">
        <v>0</v>
      </c>
      <c r="I70" s="206">
        <v>0</v>
      </c>
      <c r="J70" s="217">
        <v>1815</v>
      </c>
    </row>
    <row r="71" spans="1:10" ht="23.25" customHeight="1">
      <c r="A71" s="340" t="s">
        <v>289</v>
      </c>
      <c r="B71" s="341">
        <f t="shared" si="2"/>
        <v>1837</v>
      </c>
      <c r="C71" s="217">
        <v>1837</v>
      </c>
      <c r="D71" s="197">
        <f t="shared" si="3"/>
        <v>0</v>
      </c>
      <c r="E71" s="204">
        <v>0</v>
      </c>
      <c r="F71" s="346">
        <v>0</v>
      </c>
      <c r="G71" s="205">
        <v>0</v>
      </c>
      <c r="H71" s="205">
        <v>0</v>
      </c>
      <c r="I71" s="228">
        <v>0</v>
      </c>
      <c r="J71" s="217">
        <v>0</v>
      </c>
    </row>
    <row r="72" spans="1:10" ht="23.25" customHeight="1">
      <c r="A72" s="340" t="s">
        <v>290</v>
      </c>
      <c r="B72" s="341">
        <f t="shared" si="2"/>
        <v>237</v>
      </c>
      <c r="C72" s="217">
        <v>0</v>
      </c>
      <c r="D72" s="290">
        <f t="shared" si="3"/>
        <v>148</v>
      </c>
      <c r="E72" s="346">
        <v>0</v>
      </c>
      <c r="F72" s="205">
        <v>0</v>
      </c>
      <c r="G72" s="205">
        <v>0</v>
      </c>
      <c r="H72" s="205">
        <v>0</v>
      </c>
      <c r="I72" s="228">
        <v>148</v>
      </c>
      <c r="J72" s="217">
        <v>89</v>
      </c>
    </row>
    <row r="73" spans="1:10" ht="23.25" customHeight="1">
      <c r="A73" s="340" t="s">
        <v>291</v>
      </c>
      <c r="B73" s="341">
        <f t="shared" si="2"/>
        <v>80</v>
      </c>
      <c r="C73" s="217">
        <v>0</v>
      </c>
      <c r="D73" s="290">
        <f t="shared" si="3"/>
        <v>80</v>
      </c>
      <c r="E73" s="346">
        <v>0</v>
      </c>
      <c r="F73" s="205">
        <v>0</v>
      </c>
      <c r="G73" s="205">
        <v>0</v>
      </c>
      <c r="H73" s="205">
        <v>0</v>
      </c>
      <c r="I73" s="228">
        <v>80</v>
      </c>
      <c r="J73" s="217">
        <v>0</v>
      </c>
    </row>
    <row r="74" spans="1:10" ht="23.25" customHeight="1">
      <c r="A74" s="342" t="s">
        <v>292</v>
      </c>
      <c r="B74" s="343">
        <f t="shared" si="2"/>
        <v>54</v>
      </c>
      <c r="C74" s="218">
        <v>0</v>
      </c>
      <c r="D74" s="198">
        <f t="shared" si="3"/>
        <v>20</v>
      </c>
      <c r="E74" s="207">
        <v>0</v>
      </c>
      <c r="F74" s="208">
        <v>0</v>
      </c>
      <c r="G74" s="208">
        <v>0</v>
      </c>
      <c r="H74" s="208">
        <v>0</v>
      </c>
      <c r="I74" s="348">
        <v>20</v>
      </c>
      <c r="J74" s="218">
        <v>34</v>
      </c>
    </row>
    <row r="75" spans="1:10" ht="23.25" customHeight="1" thickBot="1">
      <c r="A75" s="340" t="s">
        <v>293</v>
      </c>
      <c r="B75" s="341">
        <f t="shared" si="2"/>
        <v>1383</v>
      </c>
      <c r="C75" s="217">
        <v>0</v>
      </c>
      <c r="D75" s="197">
        <f t="shared" si="3"/>
        <v>1382</v>
      </c>
      <c r="E75" s="204">
        <v>0</v>
      </c>
      <c r="F75" s="205">
        <v>0</v>
      </c>
      <c r="G75" s="205">
        <v>0</v>
      </c>
      <c r="H75" s="205">
        <v>0</v>
      </c>
      <c r="I75" s="206">
        <v>1382</v>
      </c>
      <c r="J75" s="217">
        <v>1</v>
      </c>
    </row>
    <row r="76" spans="1:10" ht="45" customHeight="1">
      <c r="A76" s="320" t="s">
        <v>38</v>
      </c>
      <c r="B76" s="196">
        <f>SUM(B8:B42)</f>
        <v>349864</v>
      </c>
      <c r="C76" s="216">
        <f>SUM(C8:C42)</f>
        <v>95876</v>
      </c>
      <c r="D76" s="191">
        <f aca="true" t="shared" si="4" ref="D76:J76">SUM(D8:D42)</f>
        <v>38933</v>
      </c>
      <c r="E76" s="201">
        <f t="shared" si="4"/>
        <v>784</v>
      </c>
      <c r="F76" s="202">
        <f t="shared" si="4"/>
        <v>0</v>
      </c>
      <c r="G76" s="202">
        <f t="shared" si="4"/>
        <v>0</v>
      </c>
      <c r="H76" s="202">
        <f>SUM(H8:H42)</f>
        <v>0</v>
      </c>
      <c r="I76" s="203">
        <f t="shared" si="4"/>
        <v>38149</v>
      </c>
      <c r="J76" s="216">
        <f t="shared" si="4"/>
        <v>215055</v>
      </c>
    </row>
    <row r="77" spans="1:10" ht="45" customHeight="1">
      <c r="A77" s="321" t="s">
        <v>37</v>
      </c>
      <c r="B77" s="197">
        <f aca="true" t="shared" si="5" ref="B77:J77">SUM(B50:B75)</f>
        <v>29986</v>
      </c>
      <c r="C77" s="217">
        <f t="shared" si="5"/>
        <v>15188</v>
      </c>
      <c r="D77" s="192">
        <f t="shared" si="5"/>
        <v>2801</v>
      </c>
      <c r="E77" s="204">
        <f t="shared" si="5"/>
        <v>148</v>
      </c>
      <c r="F77" s="205">
        <f t="shared" si="5"/>
        <v>0</v>
      </c>
      <c r="G77" s="205">
        <f t="shared" si="5"/>
        <v>0</v>
      </c>
      <c r="H77" s="205">
        <f t="shared" si="5"/>
        <v>0</v>
      </c>
      <c r="I77" s="206">
        <f t="shared" si="5"/>
        <v>2653</v>
      </c>
      <c r="J77" s="217">
        <f t="shared" si="5"/>
        <v>11997</v>
      </c>
    </row>
    <row r="78" spans="1:10" ht="45" customHeight="1" thickBot="1">
      <c r="A78" s="349" t="s">
        <v>41</v>
      </c>
      <c r="B78" s="200">
        <f>SUM(B76:B77)</f>
        <v>379850</v>
      </c>
      <c r="C78" s="229">
        <f>SUM(C76:C77)</f>
        <v>111064</v>
      </c>
      <c r="D78" s="195">
        <f aca="true" t="shared" si="6" ref="D78:J78">SUM(D76:D77)</f>
        <v>41734</v>
      </c>
      <c r="E78" s="213">
        <f t="shared" si="6"/>
        <v>932</v>
      </c>
      <c r="F78" s="214">
        <f t="shared" si="6"/>
        <v>0</v>
      </c>
      <c r="G78" s="214">
        <f t="shared" si="6"/>
        <v>0</v>
      </c>
      <c r="H78" s="214">
        <f t="shared" si="6"/>
        <v>0</v>
      </c>
      <c r="I78" s="215">
        <f t="shared" si="6"/>
        <v>40802</v>
      </c>
      <c r="J78" s="229">
        <f t="shared" si="6"/>
        <v>227052</v>
      </c>
    </row>
    <row r="79" ht="22.5" customHeight="1">
      <c r="A79" s="14" t="s">
        <v>325</v>
      </c>
    </row>
  </sheetData>
  <mergeCells count="22">
    <mergeCell ref="B4:J4"/>
    <mergeCell ref="B5:B7"/>
    <mergeCell ref="J5:J7"/>
    <mergeCell ref="D6:D7"/>
    <mergeCell ref="E6:E7"/>
    <mergeCell ref="F6:F7"/>
    <mergeCell ref="H6:H7"/>
    <mergeCell ref="C5:C7"/>
    <mergeCell ref="A4:A7"/>
    <mergeCell ref="F48:F49"/>
    <mergeCell ref="I48:I49"/>
    <mergeCell ref="G48:G49"/>
    <mergeCell ref="H48:H49"/>
    <mergeCell ref="A46:A49"/>
    <mergeCell ref="B46:J46"/>
    <mergeCell ref="B47:B49"/>
    <mergeCell ref="D48:D49"/>
    <mergeCell ref="E48:E49"/>
    <mergeCell ref="C47:C49"/>
    <mergeCell ref="J47:J49"/>
    <mergeCell ref="I6:I7"/>
    <mergeCell ref="G6:G7"/>
  </mergeCells>
  <printOptions horizontalCentered="1"/>
  <pageMargins left="0.5905511811023623" right="0.5905511811023623" top="0.5905511811023623" bottom="0.5905511811023623" header="0.3937007874015748" footer="0.3937007874015748"/>
  <pageSetup firstPageNumber="39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J78"/>
  <sheetViews>
    <sheetView view="pageBreakPreview" zoomScale="75" zoomScaleSheetLayoutView="75" workbookViewId="0" topLeftCell="A1">
      <pane xSplit="1" ySplit="7" topLeftCell="B35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I50" sqref="I50:I75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311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607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600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600"/>
      <c r="B6" s="600"/>
      <c r="C6" s="60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10"/>
    </row>
    <row r="7" spans="1:10" ht="16.5" customHeight="1" thickBot="1">
      <c r="A7" s="601"/>
      <c r="B7" s="601"/>
      <c r="C7" s="609"/>
      <c r="D7" s="590"/>
      <c r="E7" s="592"/>
      <c r="F7" s="594"/>
      <c r="G7" s="594"/>
      <c r="H7" s="594"/>
      <c r="I7" s="606"/>
      <c r="J7" s="611"/>
    </row>
    <row r="8" spans="1:10" ht="23.25" customHeight="1">
      <c r="A8" s="139" t="s">
        <v>234</v>
      </c>
      <c r="B8" s="327">
        <f aca="true" t="shared" si="0" ref="B8:B42">SUM(C8,D8,J8)</f>
        <v>8732</v>
      </c>
      <c r="C8" s="216">
        <v>261</v>
      </c>
      <c r="D8" s="191">
        <f aca="true" t="shared" si="1" ref="D8:D42">SUM(E8:I8)</f>
        <v>7560</v>
      </c>
      <c r="E8" s="201">
        <v>169</v>
      </c>
      <c r="F8" s="202">
        <v>3526</v>
      </c>
      <c r="G8" s="202">
        <v>0</v>
      </c>
      <c r="H8" s="202">
        <v>0</v>
      </c>
      <c r="I8" s="203">
        <v>3865</v>
      </c>
      <c r="J8" s="216">
        <v>911</v>
      </c>
    </row>
    <row r="9" spans="1:10" ht="23.25" customHeight="1">
      <c r="A9" s="328" t="s">
        <v>235</v>
      </c>
      <c r="B9" s="329">
        <f t="shared" si="0"/>
        <v>3665</v>
      </c>
      <c r="C9" s="217">
        <v>0</v>
      </c>
      <c r="D9" s="192">
        <f t="shared" si="1"/>
        <v>3665</v>
      </c>
      <c r="E9" s="204">
        <v>469</v>
      </c>
      <c r="F9" s="205">
        <v>1894</v>
      </c>
      <c r="G9" s="205">
        <v>0</v>
      </c>
      <c r="H9" s="205">
        <v>0</v>
      </c>
      <c r="I9" s="206">
        <v>1302</v>
      </c>
      <c r="J9" s="217">
        <v>0</v>
      </c>
    </row>
    <row r="10" spans="1:10" ht="23.25" customHeight="1">
      <c r="A10" s="328" t="s">
        <v>236</v>
      </c>
      <c r="B10" s="329">
        <f t="shared" si="0"/>
        <v>2470</v>
      </c>
      <c r="C10" s="217">
        <v>0</v>
      </c>
      <c r="D10" s="192">
        <f t="shared" si="1"/>
        <v>2376</v>
      </c>
      <c r="E10" s="204">
        <v>0</v>
      </c>
      <c r="F10" s="205">
        <v>0</v>
      </c>
      <c r="G10" s="205">
        <v>0</v>
      </c>
      <c r="H10" s="205">
        <v>0</v>
      </c>
      <c r="I10" s="206">
        <v>2376</v>
      </c>
      <c r="J10" s="217">
        <v>94</v>
      </c>
    </row>
    <row r="11" spans="1:10" ht="23.25" customHeight="1">
      <c r="A11" s="328" t="s">
        <v>237</v>
      </c>
      <c r="B11" s="329">
        <f t="shared" si="0"/>
        <v>2216</v>
      </c>
      <c r="C11" s="217">
        <v>0</v>
      </c>
      <c r="D11" s="192">
        <f t="shared" si="1"/>
        <v>2197</v>
      </c>
      <c r="E11" s="204">
        <v>0</v>
      </c>
      <c r="F11" s="205">
        <v>1191</v>
      </c>
      <c r="G11" s="205">
        <v>0</v>
      </c>
      <c r="H11" s="205">
        <v>0</v>
      </c>
      <c r="I11" s="206">
        <v>1006</v>
      </c>
      <c r="J11" s="217">
        <v>19</v>
      </c>
    </row>
    <row r="12" spans="1:10" ht="23.25" customHeight="1">
      <c r="A12" s="330" t="s">
        <v>238</v>
      </c>
      <c r="B12" s="331">
        <f t="shared" si="0"/>
        <v>1167</v>
      </c>
      <c r="C12" s="218">
        <v>145</v>
      </c>
      <c r="D12" s="193">
        <f t="shared" si="1"/>
        <v>999</v>
      </c>
      <c r="E12" s="207">
        <v>162</v>
      </c>
      <c r="F12" s="208">
        <v>837</v>
      </c>
      <c r="G12" s="208">
        <v>0</v>
      </c>
      <c r="H12" s="208">
        <v>0</v>
      </c>
      <c r="I12" s="209">
        <v>0</v>
      </c>
      <c r="J12" s="218">
        <v>23</v>
      </c>
    </row>
    <row r="13" spans="1:10" ht="23.25" customHeight="1">
      <c r="A13" s="332" t="s">
        <v>239</v>
      </c>
      <c r="B13" s="333">
        <f t="shared" si="0"/>
        <v>798</v>
      </c>
      <c r="C13" s="219">
        <v>0</v>
      </c>
      <c r="D13" s="194">
        <f t="shared" si="1"/>
        <v>559</v>
      </c>
      <c r="E13" s="210">
        <v>0</v>
      </c>
      <c r="F13" s="211">
        <v>559</v>
      </c>
      <c r="G13" s="211">
        <v>0</v>
      </c>
      <c r="H13" s="211">
        <v>0</v>
      </c>
      <c r="I13" s="212">
        <v>0</v>
      </c>
      <c r="J13" s="219">
        <v>239</v>
      </c>
    </row>
    <row r="14" spans="1:10" ht="23.25" customHeight="1">
      <c r="A14" s="328" t="s">
        <v>240</v>
      </c>
      <c r="B14" s="329">
        <f t="shared" si="0"/>
        <v>3211</v>
      </c>
      <c r="C14" s="217">
        <v>0</v>
      </c>
      <c r="D14" s="192">
        <f t="shared" si="1"/>
        <v>3152</v>
      </c>
      <c r="E14" s="204">
        <v>728</v>
      </c>
      <c r="F14" s="205">
        <v>2298</v>
      </c>
      <c r="G14" s="205">
        <v>0</v>
      </c>
      <c r="H14" s="205">
        <v>0</v>
      </c>
      <c r="I14" s="206">
        <v>126</v>
      </c>
      <c r="J14" s="217">
        <v>59</v>
      </c>
    </row>
    <row r="15" spans="1:10" ht="23.25" customHeight="1">
      <c r="A15" s="328" t="s">
        <v>241</v>
      </c>
      <c r="B15" s="329">
        <f t="shared" si="0"/>
        <v>2524</v>
      </c>
      <c r="C15" s="217">
        <v>1044</v>
      </c>
      <c r="D15" s="192">
        <f t="shared" si="1"/>
        <v>1444</v>
      </c>
      <c r="E15" s="204">
        <v>504</v>
      </c>
      <c r="F15" s="205">
        <v>0</v>
      </c>
      <c r="G15" s="205">
        <v>0</v>
      </c>
      <c r="H15" s="205">
        <v>0</v>
      </c>
      <c r="I15" s="206">
        <v>940</v>
      </c>
      <c r="J15" s="217">
        <v>36</v>
      </c>
    </row>
    <row r="16" spans="1:10" ht="23.25" customHeight="1">
      <c r="A16" s="328" t="s">
        <v>242</v>
      </c>
      <c r="B16" s="329">
        <f t="shared" si="0"/>
        <v>465</v>
      </c>
      <c r="C16" s="217">
        <v>0</v>
      </c>
      <c r="D16" s="192">
        <f t="shared" si="1"/>
        <v>389</v>
      </c>
      <c r="E16" s="204">
        <v>50</v>
      </c>
      <c r="F16" s="205">
        <v>214</v>
      </c>
      <c r="G16" s="205">
        <v>0</v>
      </c>
      <c r="H16" s="205">
        <v>0</v>
      </c>
      <c r="I16" s="206">
        <v>125</v>
      </c>
      <c r="J16" s="217">
        <v>76</v>
      </c>
    </row>
    <row r="17" spans="1:10" ht="23.25" customHeight="1">
      <c r="A17" s="330" t="s">
        <v>243</v>
      </c>
      <c r="B17" s="331">
        <f t="shared" si="0"/>
        <v>810</v>
      </c>
      <c r="C17" s="218">
        <v>168</v>
      </c>
      <c r="D17" s="193">
        <f t="shared" si="1"/>
        <v>631</v>
      </c>
      <c r="E17" s="207">
        <v>0</v>
      </c>
      <c r="F17" s="208">
        <v>597</v>
      </c>
      <c r="G17" s="208">
        <v>0</v>
      </c>
      <c r="H17" s="208">
        <v>0</v>
      </c>
      <c r="I17" s="209">
        <v>34</v>
      </c>
      <c r="J17" s="218">
        <v>11</v>
      </c>
    </row>
    <row r="18" spans="1:10" ht="23.25" customHeight="1">
      <c r="A18" s="332" t="s">
        <v>244</v>
      </c>
      <c r="B18" s="333">
        <f t="shared" si="0"/>
        <v>1248</v>
      </c>
      <c r="C18" s="219">
        <v>504</v>
      </c>
      <c r="D18" s="194">
        <f t="shared" si="1"/>
        <v>689</v>
      </c>
      <c r="E18" s="210">
        <v>0</v>
      </c>
      <c r="F18" s="211">
        <v>530</v>
      </c>
      <c r="G18" s="211">
        <v>0</v>
      </c>
      <c r="H18" s="211">
        <v>0</v>
      </c>
      <c r="I18" s="212">
        <v>159</v>
      </c>
      <c r="J18" s="219">
        <v>55</v>
      </c>
    </row>
    <row r="19" spans="1:10" ht="23.25" customHeight="1">
      <c r="A19" s="328" t="s">
        <v>245</v>
      </c>
      <c r="B19" s="329">
        <f t="shared" si="0"/>
        <v>3368</v>
      </c>
      <c r="C19" s="217">
        <v>0</v>
      </c>
      <c r="D19" s="192">
        <f t="shared" si="1"/>
        <v>3368</v>
      </c>
      <c r="E19" s="204">
        <v>575</v>
      </c>
      <c r="F19" s="205">
        <v>0</v>
      </c>
      <c r="G19" s="205">
        <v>0</v>
      </c>
      <c r="H19" s="205">
        <v>0</v>
      </c>
      <c r="I19" s="206">
        <v>2793</v>
      </c>
      <c r="J19" s="217">
        <v>0</v>
      </c>
    </row>
    <row r="20" spans="1:10" ht="23.25" customHeight="1">
      <c r="A20" s="328" t="s">
        <v>246</v>
      </c>
      <c r="B20" s="329">
        <f t="shared" si="0"/>
        <v>1746</v>
      </c>
      <c r="C20" s="217">
        <v>0</v>
      </c>
      <c r="D20" s="192">
        <f t="shared" si="1"/>
        <v>1713</v>
      </c>
      <c r="E20" s="204">
        <v>315</v>
      </c>
      <c r="F20" s="205">
        <v>0</v>
      </c>
      <c r="G20" s="205">
        <v>0</v>
      </c>
      <c r="H20" s="205">
        <v>0</v>
      </c>
      <c r="I20" s="206">
        <v>1398</v>
      </c>
      <c r="J20" s="217">
        <v>33</v>
      </c>
    </row>
    <row r="21" spans="1:10" ht="23.25" customHeight="1">
      <c r="A21" s="328" t="s">
        <v>247</v>
      </c>
      <c r="B21" s="329">
        <f t="shared" si="0"/>
        <v>1192</v>
      </c>
      <c r="C21" s="217">
        <v>29</v>
      </c>
      <c r="D21" s="192">
        <f t="shared" si="1"/>
        <v>1102</v>
      </c>
      <c r="E21" s="204">
        <v>0</v>
      </c>
      <c r="F21" s="205">
        <v>0</v>
      </c>
      <c r="G21" s="205">
        <v>0</v>
      </c>
      <c r="H21" s="205">
        <v>0</v>
      </c>
      <c r="I21" s="206">
        <v>1102</v>
      </c>
      <c r="J21" s="217">
        <v>61</v>
      </c>
    </row>
    <row r="22" spans="1:10" ht="23.25" customHeight="1">
      <c r="A22" s="330" t="s">
        <v>248</v>
      </c>
      <c r="B22" s="331">
        <f t="shared" si="0"/>
        <v>1004</v>
      </c>
      <c r="C22" s="218">
        <v>0</v>
      </c>
      <c r="D22" s="193">
        <f t="shared" si="1"/>
        <v>964</v>
      </c>
      <c r="E22" s="207">
        <v>77</v>
      </c>
      <c r="F22" s="208">
        <v>0</v>
      </c>
      <c r="G22" s="208">
        <v>0</v>
      </c>
      <c r="H22" s="208">
        <v>0</v>
      </c>
      <c r="I22" s="209">
        <v>887</v>
      </c>
      <c r="J22" s="218">
        <v>40</v>
      </c>
    </row>
    <row r="23" spans="1:10" ht="23.25" customHeight="1">
      <c r="A23" s="332" t="s">
        <v>249</v>
      </c>
      <c r="B23" s="333">
        <f t="shared" si="0"/>
        <v>608</v>
      </c>
      <c r="C23" s="219">
        <v>168</v>
      </c>
      <c r="D23" s="194">
        <f t="shared" si="1"/>
        <v>440</v>
      </c>
      <c r="E23" s="210">
        <v>0</v>
      </c>
      <c r="F23" s="211">
        <v>440</v>
      </c>
      <c r="G23" s="211">
        <v>0</v>
      </c>
      <c r="H23" s="211">
        <v>0</v>
      </c>
      <c r="I23" s="212">
        <v>0</v>
      </c>
      <c r="J23" s="219">
        <v>0</v>
      </c>
    </row>
    <row r="24" spans="1:10" ht="23.25" customHeight="1">
      <c r="A24" s="328" t="s">
        <v>250</v>
      </c>
      <c r="B24" s="329">
        <f t="shared" si="0"/>
        <v>493</v>
      </c>
      <c r="C24" s="217">
        <v>0</v>
      </c>
      <c r="D24" s="192">
        <f t="shared" si="1"/>
        <v>478</v>
      </c>
      <c r="E24" s="204">
        <v>0</v>
      </c>
      <c r="F24" s="205">
        <v>378</v>
      </c>
      <c r="G24" s="205">
        <v>0</v>
      </c>
      <c r="H24" s="205">
        <v>0</v>
      </c>
      <c r="I24" s="206">
        <v>100</v>
      </c>
      <c r="J24" s="217">
        <v>15</v>
      </c>
    </row>
    <row r="25" spans="1:10" ht="23.25" customHeight="1">
      <c r="A25" s="328" t="s">
        <v>251</v>
      </c>
      <c r="B25" s="329">
        <f t="shared" si="0"/>
        <v>537</v>
      </c>
      <c r="C25" s="217">
        <v>418</v>
      </c>
      <c r="D25" s="192">
        <f t="shared" si="1"/>
        <v>100</v>
      </c>
      <c r="E25" s="204">
        <v>46</v>
      </c>
      <c r="F25" s="205">
        <v>48</v>
      </c>
      <c r="G25" s="205">
        <v>0</v>
      </c>
      <c r="H25" s="205">
        <v>0</v>
      </c>
      <c r="I25" s="206">
        <v>6</v>
      </c>
      <c r="J25" s="217">
        <v>19</v>
      </c>
    </row>
    <row r="26" spans="1:10" ht="23.25" customHeight="1">
      <c r="A26" s="328" t="s">
        <v>252</v>
      </c>
      <c r="B26" s="329">
        <f t="shared" si="0"/>
        <v>1139</v>
      </c>
      <c r="C26" s="217">
        <v>283</v>
      </c>
      <c r="D26" s="192">
        <f t="shared" si="1"/>
        <v>856</v>
      </c>
      <c r="E26" s="204">
        <v>0</v>
      </c>
      <c r="F26" s="205">
        <v>626</v>
      </c>
      <c r="G26" s="205">
        <v>0</v>
      </c>
      <c r="H26" s="205">
        <v>0</v>
      </c>
      <c r="I26" s="206">
        <v>230</v>
      </c>
      <c r="J26" s="217">
        <v>0</v>
      </c>
    </row>
    <row r="27" spans="1:10" ht="23.25" customHeight="1">
      <c r="A27" s="330" t="s">
        <v>253</v>
      </c>
      <c r="B27" s="331">
        <f t="shared" si="0"/>
        <v>1065</v>
      </c>
      <c r="C27" s="218">
        <v>293</v>
      </c>
      <c r="D27" s="193">
        <f t="shared" si="1"/>
        <v>746</v>
      </c>
      <c r="E27" s="207">
        <v>0</v>
      </c>
      <c r="F27" s="208">
        <v>746</v>
      </c>
      <c r="G27" s="208">
        <v>0</v>
      </c>
      <c r="H27" s="208">
        <v>0</v>
      </c>
      <c r="I27" s="209">
        <v>0</v>
      </c>
      <c r="J27" s="218">
        <v>26</v>
      </c>
    </row>
    <row r="28" spans="1:10" ht="23.25" customHeight="1">
      <c r="A28" s="332" t="s">
        <v>254</v>
      </c>
      <c r="B28" s="333">
        <f t="shared" si="0"/>
        <v>330</v>
      </c>
      <c r="C28" s="219">
        <v>318</v>
      </c>
      <c r="D28" s="194">
        <f t="shared" si="1"/>
        <v>0</v>
      </c>
      <c r="E28" s="210">
        <v>0</v>
      </c>
      <c r="F28" s="211">
        <v>0</v>
      </c>
      <c r="G28" s="211">
        <v>0</v>
      </c>
      <c r="H28" s="211">
        <v>0</v>
      </c>
      <c r="I28" s="212">
        <v>0</v>
      </c>
      <c r="J28" s="219">
        <v>12</v>
      </c>
    </row>
    <row r="29" spans="1:10" ht="23.25" customHeight="1">
      <c r="A29" s="328" t="s">
        <v>255</v>
      </c>
      <c r="B29" s="329">
        <f t="shared" si="0"/>
        <v>1375</v>
      </c>
      <c r="C29" s="217">
        <v>47</v>
      </c>
      <c r="D29" s="192">
        <f t="shared" si="1"/>
        <v>1209</v>
      </c>
      <c r="E29" s="204">
        <v>268</v>
      </c>
      <c r="F29" s="205">
        <v>941</v>
      </c>
      <c r="G29" s="205">
        <v>0</v>
      </c>
      <c r="H29" s="205">
        <v>0</v>
      </c>
      <c r="I29" s="206">
        <v>0</v>
      </c>
      <c r="J29" s="217">
        <v>119</v>
      </c>
    </row>
    <row r="30" spans="1:10" ht="23.25" customHeight="1">
      <c r="A30" s="328" t="s">
        <v>256</v>
      </c>
      <c r="B30" s="329">
        <f t="shared" si="0"/>
        <v>609</v>
      </c>
      <c r="C30" s="217">
        <v>211</v>
      </c>
      <c r="D30" s="192">
        <f t="shared" si="1"/>
        <v>398</v>
      </c>
      <c r="E30" s="204">
        <v>0</v>
      </c>
      <c r="F30" s="205">
        <v>398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963</v>
      </c>
      <c r="C31" s="217">
        <v>0</v>
      </c>
      <c r="D31" s="192">
        <f t="shared" si="1"/>
        <v>947</v>
      </c>
      <c r="E31" s="204">
        <v>139</v>
      </c>
      <c r="F31" s="205">
        <v>723</v>
      </c>
      <c r="G31" s="205">
        <v>0</v>
      </c>
      <c r="H31" s="205">
        <v>0</v>
      </c>
      <c r="I31" s="206">
        <v>85</v>
      </c>
      <c r="J31" s="217">
        <v>16</v>
      </c>
    </row>
    <row r="32" spans="1:10" ht="23.25" customHeight="1">
      <c r="A32" s="330" t="s">
        <v>258</v>
      </c>
      <c r="B32" s="331">
        <f t="shared" si="0"/>
        <v>474</v>
      </c>
      <c r="C32" s="218">
        <v>108</v>
      </c>
      <c r="D32" s="193">
        <f t="shared" si="1"/>
        <v>354</v>
      </c>
      <c r="E32" s="207">
        <v>0</v>
      </c>
      <c r="F32" s="208">
        <v>354</v>
      </c>
      <c r="G32" s="208">
        <v>0</v>
      </c>
      <c r="H32" s="208">
        <v>0</v>
      </c>
      <c r="I32" s="209">
        <v>0</v>
      </c>
      <c r="J32" s="218">
        <v>12</v>
      </c>
    </row>
    <row r="33" spans="1:10" ht="23.25" customHeight="1">
      <c r="A33" s="332" t="s">
        <v>259</v>
      </c>
      <c r="B33" s="333">
        <f t="shared" si="0"/>
        <v>679</v>
      </c>
      <c r="C33" s="219">
        <v>137</v>
      </c>
      <c r="D33" s="194">
        <f t="shared" si="1"/>
        <v>519</v>
      </c>
      <c r="E33" s="210">
        <v>95</v>
      </c>
      <c r="F33" s="211">
        <v>424</v>
      </c>
      <c r="G33" s="211">
        <v>0</v>
      </c>
      <c r="H33" s="211">
        <v>0</v>
      </c>
      <c r="I33" s="212">
        <v>0</v>
      </c>
      <c r="J33" s="219">
        <v>23</v>
      </c>
    </row>
    <row r="34" spans="1:10" ht="23.25" customHeight="1">
      <c r="A34" s="328" t="s">
        <v>260</v>
      </c>
      <c r="B34" s="329">
        <f t="shared" si="0"/>
        <v>406</v>
      </c>
      <c r="C34" s="217">
        <v>96</v>
      </c>
      <c r="D34" s="192">
        <f t="shared" si="1"/>
        <v>304</v>
      </c>
      <c r="E34" s="204">
        <v>0</v>
      </c>
      <c r="F34" s="205">
        <v>304</v>
      </c>
      <c r="G34" s="205">
        <v>0</v>
      </c>
      <c r="H34" s="205">
        <v>0</v>
      </c>
      <c r="I34" s="206">
        <v>0</v>
      </c>
      <c r="J34" s="217">
        <v>6</v>
      </c>
    </row>
    <row r="35" spans="1:10" ht="23.25" customHeight="1">
      <c r="A35" s="328" t="s">
        <v>261</v>
      </c>
      <c r="B35" s="329">
        <f t="shared" si="0"/>
        <v>299</v>
      </c>
      <c r="C35" s="217">
        <v>152</v>
      </c>
      <c r="D35" s="192">
        <f t="shared" si="1"/>
        <v>140</v>
      </c>
      <c r="E35" s="204">
        <v>0</v>
      </c>
      <c r="F35" s="205">
        <v>140</v>
      </c>
      <c r="G35" s="205">
        <v>0</v>
      </c>
      <c r="H35" s="205">
        <v>0</v>
      </c>
      <c r="I35" s="206">
        <v>0</v>
      </c>
      <c r="J35" s="217">
        <v>7</v>
      </c>
    </row>
    <row r="36" spans="1:10" ht="23.25" customHeight="1">
      <c r="A36" s="328" t="s">
        <v>262</v>
      </c>
      <c r="B36" s="329">
        <f t="shared" si="0"/>
        <v>435</v>
      </c>
      <c r="C36" s="217">
        <v>0</v>
      </c>
      <c r="D36" s="192">
        <f t="shared" si="1"/>
        <v>435</v>
      </c>
      <c r="E36" s="204">
        <v>0</v>
      </c>
      <c r="F36" s="205">
        <v>244</v>
      </c>
      <c r="G36" s="205">
        <v>0</v>
      </c>
      <c r="H36" s="205">
        <v>0</v>
      </c>
      <c r="I36" s="206">
        <v>191</v>
      </c>
      <c r="J36" s="217">
        <v>0</v>
      </c>
    </row>
    <row r="37" spans="1:10" ht="23.25" customHeight="1">
      <c r="A37" s="330" t="s">
        <v>263</v>
      </c>
      <c r="B37" s="331">
        <f t="shared" si="0"/>
        <v>707</v>
      </c>
      <c r="C37" s="218">
        <v>0</v>
      </c>
      <c r="D37" s="193">
        <f t="shared" si="1"/>
        <v>698</v>
      </c>
      <c r="E37" s="207">
        <v>60</v>
      </c>
      <c r="F37" s="208">
        <v>443</v>
      </c>
      <c r="G37" s="208">
        <v>0</v>
      </c>
      <c r="H37" s="208">
        <v>0</v>
      </c>
      <c r="I37" s="209">
        <v>195</v>
      </c>
      <c r="J37" s="218">
        <v>9</v>
      </c>
    </row>
    <row r="38" spans="1:10" ht="23.25" customHeight="1">
      <c r="A38" s="332" t="s">
        <v>264</v>
      </c>
      <c r="B38" s="333">
        <f t="shared" si="0"/>
        <v>768</v>
      </c>
      <c r="C38" s="219">
        <v>768</v>
      </c>
      <c r="D38" s="194">
        <f t="shared" si="1"/>
        <v>0</v>
      </c>
      <c r="E38" s="210">
        <v>0</v>
      </c>
      <c r="F38" s="211">
        <v>0</v>
      </c>
      <c r="G38" s="211">
        <v>0</v>
      </c>
      <c r="H38" s="211">
        <v>0</v>
      </c>
      <c r="I38" s="212">
        <v>0</v>
      </c>
      <c r="J38" s="219">
        <v>0</v>
      </c>
    </row>
    <row r="39" spans="1:10" ht="23.25" customHeight="1">
      <c r="A39" s="328" t="s">
        <v>265</v>
      </c>
      <c r="B39" s="329">
        <f t="shared" si="0"/>
        <v>589</v>
      </c>
      <c r="C39" s="217">
        <v>66</v>
      </c>
      <c r="D39" s="192">
        <f t="shared" si="1"/>
        <v>489</v>
      </c>
      <c r="E39" s="204">
        <v>39</v>
      </c>
      <c r="F39" s="205">
        <v>351</v>
      </c>
      <c r="G39" s="205">
        <v>0</v>
      </c>
      <c r="H39" s="205">
        <v>0</v>
      </c>
      <c r="I39" s="206">
        <v>99</v>
      </c>
      <c r="J39" s="217">
        <v>34</v>
      </c>
    </row>
    <row r="40" spans="1:10" ht="23.25" customHeight="1">
      <c r="A40" s="328" t="s">
        <v>266</v>
      </c>
      <c r="B40" s="329">
        <f t="shared" si="0"/>
        <v>446</v>
      </c>
      <c r="C40" s="217">
        <v>100</v>
      </c>
      <c r="D40" s="192">
        <f t="shared" si="1"/>
        <v>321</v>
      </c>
      <c r="E40" s="204">
        <v>0</v>
      </c>
      <c r="F40" s="205">
        <v>0</v>
      </c>
      <c r="G40" s="205">
        <v>0</v>
      </c>
      <c r="H40" s="205">
        <v>0</v>
      </c>
      <c r="I40" s="206">
        <v>321</v>
      </c>
      <c r="J40" s="217">
        <v>25</v>
      </c>
    </row>
    <row r="41" spans="1:10" ht="23.25" customHeight="1">
      <c r="A41" s="328" t="s">
        <v>267</v>
      </c>
      <c r="B41" s="329">
        <f t="shared" si="0"/>
        <v>706</v>
      </c>
      <c r="C41" s="217">
        <v>306</v>
      </c>
      <c r="D41" s="192">
        <f t="shared" si="1"/>
        <v>400</v>
      </c>
      <c r="E41" s="204">
        <v>0</v>
      </c>
      <c r="F41" s="205">
        <v>400</v>
      </c>
      <c r="G41" s="205">
        <v>0</v>
      </c>
      <c r="H41" s="205">
        <v>0</v>
      </c>
      <c r="I41" s="206">
        <v>0</v>
      </c>
      <c r="J41" s="217">
        <v>0</v>
      </c>
    </row>
    <row r="42" spans="1:10" ht="23.25" customHeight="1" thickBot="1">
      <c r="A42" s="334" t="s">
        <v>196</v>
      </c>
      <c r="B42" s="335">
        <f t="shared" si="0"/>
        <v>146</v>
      </c>
      <c r="C42" s="229">
        <v>85</v>
      </c>
      <c r="D42" s="195">
        <f t="shared" si="1"/>
        <v>28</v>
      </c>
      <c r="E42" s="213">
        <v>28</v>
      </c>
      <c r="F42" s="214">
        <v>0</v>
      </c>
      <c r="G42" s="214">
        <v>0</v>
      </c>
      <c r="H42" s="214">
        <v>0</v>
      </c>
      <c r="I42" s="215">
        <v>0</v>
      </c>
      <c r="J42" s="229">
        <v>33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312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607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600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600"/>
      <c r="B48" s="600"/>
      <c r="C48" s="60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10"/>
    </row>
    <row r="49" spans="1:10" ht="16.5" customHeight="1" thickBot="1">
      <c r="A49" s="601"/>
      <c r="B49" s="601"/>
      <c r="C49" s="609"/>
      <c r="D49" s="590"/>
      <c r="E49" s="592"/>
      <c r="F49" s="594"/>
      <c r="G49" s="594"/>
      <c r="H49" s="594"/>
      <c r="I49" s="606"/>
      <c r="J49" s="611"/>
    </row>
    <row r="50" spans="1:10" ht="23.25" customHeight="1">
      <c r="A50" s="338" t="s">
        <v>268</v>
      </c>
      <c r="B50" s="339">
        <f aca="true" t="shared" si="2" ref="B50:B75">SUM(C50,D50,J50)</f>
        <v>351</v>
      </c>
      <c r="C50" s="216">
        <v>0</v>
      </c>
      <c r="D50" s="196">
        <f>SUM(E50:I50)</f>
        <v>351</v>
      </c>
      <c r="E50" s="201">
        <v>33</v>
      </c>
      <c r="F50" s="202">
        <v>286</v>
      </c>
      <c r="G50" s="202">
        <v>0</v>
      </c>
      <c r="H50" s="202">
        <v>0</v>
      </c>
      <c r="I50" s="203">
        <v>32</v>
      </c>
      <c r="J50" s="216">
        <v>0</v>
      </c>
    </row>
    <row r="51" spans="1:10" ht="23.25" customHeight="1">
      <c r="A51" s="340" t="s">
        <v>269</v>
      </c>
      <c r="B51" s="341">
        <f t="shared" si="2"/>
        <v>453</v>
      </c>
      <c r="C51" s="217">
        <v>112</v>
      </c>
      <c r="D51" s="197">
        <f aca="true" t="shared" si="3" ref="D51:D75">SUM(E51:I51)</f>
        <v>332</v>
      </c>
      <c r="E51" s="204">
        <v>61</v>
      </c>
      <c r="F51" s="205">
        <v>271</v>
      </c>
      <c r="G51" s="205">
        <v>0</v>
      </c>
      <c r="H51" s="205">
        <v>0</v>
      </c>
      <c r="I51" s="206">
        <v>0</v>
      </c>
      <c r="J51" s="217">
        <v>9</v>
      </c>
    </row>
    <row r="52" spans="1:10" ht="23.25" customHeight="1">
      <c r="A52" s="340" t="s">
        <v>270</v>
      </c>
      <c r="B52" s="341">
        <f t="shared" si="2"/>
        <v>118</v>
      </c>
      <c r="C52" s="217">
        <v>37</v>
      </c>
      <c r="D52" s="197">
        <f t="shared" si="3"/>
        <v>81</v>
      </c>
      <c r="E52" s="204">
        <v>0</v>
      </c>
      <c r="F52" s="205">
        <v>81</v>
      </c>
      <c r="G52" s="205">
        <v>0</v>
      </c>
      <c r="H52" s="205">
        <v>0</v>
      </c>
      <c r="I52" s="206">
        <v>0</v>
      </c>
      <c r="J52" s="217">
        <v>0</v>
      </c>
    </row>
    <row r="53" spans="1:10" ht="23.25" customHeight="1">
      <c r="A53" s="340" t="s">
        <v>271</v>
      </c>
      <c r="B53" s="341">
        <f t="shared" si="2"/>
        <v>69</v>
      </c>
      <c r="C53" s="217">
        <v>19</v>
      </c>
      <c r="D53" s="197">
        <f t="shared" si="3"/>
        <v>50</v>
      </c>
      <c r="E53" s="204">
        <v>0</v>
      </c>
      <c r="F53" s="205">
        <v>0</v>
      </c>
      <c r="G53" s="205">
        <v>0</v>
      </c>
      <c r="H53" s="205">
        <v>0</v>
      </c>
      <c r="I53" s="206">
        <v>50</v>
      </c>
      <c r="J53" s="217">
        <v>0</v>
      </c>
    </row>
    <row r="54" spans="1:10" ht="23.25" customHeight="1">
      <c r="A54" s="342" t="s">
        <v>272</v>
      </c>
      <c r="B54" s="343">
        <f t="shared" si="2"/>
        <v>60</v>
      </c>
      <c r="C54" s="218">
        <v>9</v>
      </c>
      <c r="D54" s="198">
        <f t="shared" si="3"/>
        <v>8</v>
      </c>
      <c r="E54" s="207">
        <v>0</v>
      </c>
      <c r="F54" s="208">
        <v>8</v>
      </c>
      <c r="G54" s="208">
        <v>0</v>
      </c>
      <c r="H54" s="208">
        <v>0</v>
      </c>
      <c r="I54" s="209">
        <v>0</v>
      </c>
      <c r="J54" s="218">
        <v>43</v>
      </c>
    </row>
    <row r="55" spans="1:10" ht="23.25" customHeight="1">
      <c r="A55" s="344" t="s">
        <v>273</v>
      </c>
      <c r="B55" s="345">
        <f t="shared" si="2"/>
        <v>74</v>
      </c>
      <c r="C55" s="219">
        <v>65</v>
      </c>
      <c r="D55" s="199">
        <f t="shared" si="3"/>
        <v>7</v>
      </c>
      <c r="E55" s="210">
        <v>0</v>
      </c>
      <c r="F55" s="211">
        <v>7</v>
      </c>
      <c r="G55" s="211">
        <v>0</v>
      </c>
      <c r="H55" s="211">
        <v>0</v>
      </c>
      <c r="I55" s="212">
        <v>0</v>
      </c>
      <c r="J55" s="219">
        <v>2</v>
      </c>
    </row>
    <row r="56" spans="1:10" ht="23.25" customHeight="1">
      <c r="A56" s="340" t="s">
        <v>274</v>
      </c>
      <c r="B56" s="341">
        <f t="shared" si="2"/>
        <v>98</v>
      </c>
      <c r="C56" s="217">
        <v>0</v>
      </c>
      <c r="D56" s="197">
        <f t="shared" si="3"/>
        <v>78</v>
      </c>
      <c r="E56" s="204">
        <v>13</v>
      </c>
      <c r="F56" s="205">
        <v>65</v>
      </c>
      <c r="G56" s="205">
        <v>0</v>
      </c>
      <c r="H56" s="205">
        <v>0</v>
      </c>
      <c r="I56" s="206">
        <v>0</v>
      </c>
      <c r="J56" s="217">
        <v>20</v>
      </c>
    </row>
    <row r="57" spans="1:10" ht="23.25" customHeight="1">
      <c r="A57" s="340" t="s">
        <v>275</v>
      </c>
      <c r="B57" s="341">
        <f t="shared" si="2"/>
        <v>196</v>
      </c>
      <c r="C57" s="217">
        <v>17</v>
      </c>
      <c r="D57" s="197">
        <f t="shared" si="3"/>
        <v>179</v>
      </c>
      <c r="E57" s="204">
        <v>14</v>
      </c>
      <c r="F57" s="205">
        <v>136</v>
      </c>
      <c r="G57" s="205">
        <v>0</v>
      </c>
      <c r="H57" s="205">
        <v>0</v>
      </c>
      <c r="I57" s="206">
        <v>29</v>
      </c>
      <c r="J57" s="217">
        <v>0</v>
      </c>
    </row>
    <row r="58" spans="1:10" ht="23.25" customHeight="1">
      <c r="A58" s="340" t="s">
        <v>276</v>
      </c>
      <c r="B58" s="341">
        <f t="shared" si="2"/>
        <v>36</v>
      </c>
      <c r="C58" s="217">
        <v>36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0</v>
      </c>
    </row>
    <row r="59" spans="1:10" ht="23.25" customHeight="1">
      <c r="A59" s="342" t="s">
        <v>277</v>
      </c>
      <c r="B59" s="343">
        <f t="shared" si="2"/>
        <v>229</v>
      </c>
      <c r="C59" s="218">
        <v>87</v>
      </c>
      <c r="D59" s="198">
        <f t="shared" si="3"/>
        <v>117</v>
      </c>
      <c r="E59" s="207">
        <v>18</v>
      </c>
      <c r="F59" s="208">
        <v>99</v>
      </c>
      <c r="G59" s="208">
        <v>0</v>
      </c>
      <c r="H59" s="208">
        <v>0</v>
      </c>
      <c r="I59" s="209">
        <v>0</v>
      </c>
      <c r="J59" s="218">
        <v>25</v>
      </c>
    </row>
    <row r="60" spans="1:10" ht="23.25" customHeight="1">
      <c r="A60" s="344" t="s">
        <v>278</v>
      </c>
      <c r="B60" s="345">
        <f t="shared" si="2"/>
        <v>470</v>
      </c>
      <c r="C60" s="219">
        <v>371</v>
      </c>
      <c r="D60" s="199">
        <f t="shared" si="3"/>
        <v>91</v>
      </c>
      <c r="E60" s="210">
        <v>28</v>
      </c>
      <c r="F60" s="211">
        <v>0</v>
      </c>
      <c r="G60" s="211">
        <v>0</v>
      </c>
      <c r="H60" s="211">
        <v>0</v>
      </c>
      <c r="I60" s="212">
        <v>63</v>
      </c>
      <c r="J60" s="219">
        <v>8</v>
      </c>
    </row>
    <row r="61" spans="1:10" ht="23.25" customHeight="1">
      <c r="A61" s="340" t="s">
        <v>279</v>
      </c>
      <c r="B61" s="341">
        <f t="shared" si="2"/>
        <v>67</v>
      </c>
      <c r="C61" s="217">
        <v>20</v>
      </c>
      <c r="D61" s="197">
        <f t="shared" si="3"/>
        <v>47</v>
      </c>
      <c r="E61" s="204">
        <v>4</v>
      </c>
      <c r="F61" s="205">
        <v>43</v>
      </c>
      <c r="G61" s="205">
        <v>0</v>
      </c>
      <c r="H61" s="205">
        <v>0</v>
      </c>
      <c r="I61" s="228">
        <v>0</v>
      </c>
      <c r="J61" s="217">
        <v>0</v>
      </c>
    </row>
    <row r="62" spans="1:10" ht="23.25" customHeight="1">
      <c r="A62" s="340" t="s">
        <v>280</v>
      </c>
      <c r="B62" s="341">
        <f t="shared" si="2"/>
        <v>109</v>
      </c>
      <c r="C62" s="217">
        <v>109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359</v>
      </c>
      <c r="C63" s="217">
        <v>169</v>
      </c>
      <c r="D63" s="290">
        <f t="shared" si="3"/>
        <v>190</v>
      </c>
      <c r="E63" s="346">
        <v>0</v>
      </c>
      <c r="F63" s="346">
        <v>190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325</v>
      </c>
      <c r="C64" s="218">
        <v>0</v>
      </c>
      <c r="D64" s="198">
        <f t="shared" si="3"/>
        <v>325</v>
      </c>
      <c r="E64" s="207">
        <v>0</v>
      </c>
      <c r="F64" s="347">
        <v>219</v>
      </c>
      <c r="G64" s="347">
        <v>0</v>
      </c>
      <c r="H64" s="208">
        <v>0</v>
      </c>
      <c r="I64" s="348">
        <v>106</v>
      </c>
      <c r="J64" s="218">
        <v>0</v>
      </c>
    </row>
    <row r="65" spans="1:10" ht="23.25" customHeight="1">
      <c r="A65" s="340" t="s">
        <v>283</v>
      </c>
      <c r="B65" s="341">
        <f t="shared" si="2"/>
        <v>351</v>
      </c>
      <c r="C65" s="217">
        <v>0</v>
      </c>
      <c r="D65" s="197">
        <f t="shared" si="3"/>
        <v>343</v>
      </c>
      <c r="E65" s="204">
        <v>0</v>
      </c>
      <c r="F65" s="205">
        <v>232</v>
      </c>
      <c r="G65" s="205">
        <v>0</v>
      </c>
      <c r="H65" s="205">
        <v>0</v>
      </c>
      <c r="I65" s="206">
        <v>111</v>
      </c>
      <c r="J65" s="217">
        <v>8</v>
      </c>
    </row>
    <row r="66" spans="1:10" ht="23.25" customHeight="1">
      <c r="A66" s="340" t="s">
        <v>284</v>
      </c>
      <c r="B66" s="341">
        <f t="shared" si="2"/>
        <v>274</v>
      </c>
      <c r="C66" s="217">
        <v>0</v>
      </c>
      <c r="D66" s="197">
        <f t="shared" si="3"/>
        <v>262</v>
      </c>
      <c r="E66" s="204">
        <v>0</v>
      </c>
      <c r="F66" s="346">
        <v>180</v>
      </c>
      <c r="G66" s="205">
        <v>0</v>
      </c>
      <c r="H66" s="346">
        <v>0</v>
      </c>
      <c r="I66" s="206">
        <v>82</v>
      </c>
      <c r="J66" s="217">
        <v>12</v>
      </c>
    </row>
    <row r="67" spans="1:10" ht="23.25" customHeight="1">
      <c r="A67" s="340" t="s">
        <v>285</v>
      </c>
      <c r="B67" s="341">
        <f t="shared" si="2"/>
        <v>228</v>
      </c>
      <c r="C67" s="217">
        <v>119</v>
      </c>
      <c r="D67" s="290">
        <f t="shared" si="3"/>
        <v>93</v>
      </c>
      <c r="E67" s="346">
        <v>0</v>
      </c>
      <c r="F67" s="346">
        <v>0</v>
      </c>
      <c r="G67" s="205">
        <v>0</v>
      </c>
      <c r="H67" s="346">
        <v>0</v>
      </c>
      <c r="I67" s="228">
        <v>93</v>
      </c>
      <c r="J67" s="217">
        <v>16</v>
      </c>
    </row>
    <row r="68" spans="1:10" ht="23.25" customHeight="1">
      <c r="A68" s="340" t="s">
        <v>286</v>
      </c>
      <c r="B68" s="341">
        <f t="shared" si="2"/>
        <v>202</v>
      </c>
      <c r="C68" s="217">
        <v>0</v>
      </c>
      <c r="D68" s="290">
        <f t="shared" si="3"/>
        <v>90</v>
      </c>
      <c r="E68" s="346">
        <v>0</v>
      </c>
      <c r="F68" s="346">
        <v>0</v>
      </c>
      <c r="G68" s="205">
        <v>0</v>
      </c>
      <c r="H68" s="346">
        <v>0</v>
      </c>
      <c r="I68" s="228">
        <v>90</v>
      </c>
      <c r="J68" s="217">
        <v>112</v>
      </c>
    </row>
    <row r="69" spans="1:10" ht="23.25" customHeight="1">
      <c r="A69" s="342" t="s">
        <v>287</v>
      </c>
      <c r="B69" s="343">
        <f t="shared" si="2"/>
        <v>86</v>
      </c>
      <c r="C69" s="218">
        <v>36</v>
      </c>
      <c r="D69" s="198">
        <f t="shared" si="3"/>
        <v>50</v>
      </c>
      <c r="E69" s="207">
        <v>0</v>
      </c>
      <c r="F69" s="347">
        <v>0</v>
      </c>
      <c r="G69" s="208">
        <v>0</v>
      </c>
      <c r="H69" s="347">
        <v>0</v>
      </c>
      <c r="I69" s="348">
        <v>50</v>
      </c>
      <c r="J69" s="218">
        <v>0</v>
      </c>
    </row>
    <row r="70" spans="1:10" ht="23.25" customHeight="1">
      <c r="A70" s="340" t="s">
        <v>288</v>
      </c>
      <c r="B70" s="341">
        <f t="shared" si="2"/>
        <v>290</v>
      </c>
      <c r="C70" s="217">
        <v>0</v>
      </c>
      <c r="D70" s="197">
        <f t="shared" si="3"/>
        <v>278</v>
      </c>
      <c r="E70" s="204">
        <v>0</v>
      </c>
      <c r="F70" s="205">
        <v>155</v>
      </c>
      <c r="G70" s="205">
        <v>0</v>
      </c>
      <c r="H70" s="205">
        <v>0</v>
      </c>
      <c r="I70" s="206">
        <v>123</v>
      </c>
      <c r="J70" s="217">
        <v>12</v>
      </c>
    </row>
    <row r="71" spans="1:10" ht="23.25" customHeight="1">
      <c r="A71" s="340" t="s">
        <v>289</v>
      </c>
      <c r="B71" s="341">
        <f t="shared" si="2"/>
        <v>390</v>
      </c>
      <c r="C71" s="217">
        <v>0</v>
      </c>
      <c r="D71" s="197">
        <f t="shared" si="3"/>
        <v>390</v>
      </c>
      <c r="E71" s="204">
        <v>45</v>
      </c>
      <c r="F71" s="346">
        <v>302</v>
      </c>
      <c r="G71" s="205">
        <v>0</v>
      </c>
      <c r="H71" s="205">
        <v>0</v>
      </c>
      <c r="I71" s="228">
        <v>43</v>
      </c>
      <c r="J71" s="217">
        <v>0</v>
      </c>
    </row>
    <row r="72" spans="1:10" ht="23.25" customHeight="1">
      <c r="A72" s="340" t="s">
        <v>290</v>
      </c>
      <c r="B72" s="341">
        <f t="shared" si="2"/>
        <v>52</v>
      </c>
      <c r="C72" s="217">
        <v>0</v>
      </c>
      <c r="D72" s="290">
        <f t="shared" si="3"/>
        <v>52</v>
      </c>
      <c r="E72" s="346">
        <v>0</v>
      </c>
      <c r="F72" s="205">
        <v>0</v>
      </c>
      <c r="G72" s="205">
        <v>0</v>
      </c>
      <c r="H72" s="205">
        <v>0</v>
      </c>
      <c r="I72" s="228">
        <v>52</v>
      </c>
      <c r="J72" s="217">
        <v>0</v>
      </c>
    </row>
    <row r="73" spans="1:10" ht="23.25" customHeight="1">
      <c r="A73" s="340" t="s">
        <v>291</v>
      </c>
      <c r="B73" s="341">
        <f t="shared" si="2"/>
        <v>42</v>
      </c>
      <c r="C73" s="217">
        <v>0</v>
      </c>
      <c r="D73" s="290">
        <f t="shared" si="3"/>
        <v>42</v>
      </c>
      <c r="E73" s="346">
        <v>0</v>
      </c>
      <c r="F73" s="205">
        <v>0</v>
      </c>
      <c r="G73" s="205">
        <v>0</v>
      </c>
      <c r="H73" s="205">
        <v>0</v>
      </c>
      <c r="I73" s="228">
        <v>42</v>
      </c>
      <c r="J73" s="217">
        <v>0</v>
      </c>
    </row>
    <row r="74" spans="1:10" ht="23.25" customHeight="1">
      <c r="A74" s="342" t="s">
        <v>292</v>
      </c>
      <c r="B74" s="343">
        <f t="shared" si="2"/>
        <v>18</v>
      </c>
      <c r="C74" s="218">
        <v>0</v>
      </c>
      <c r="D74" s="198">
        <f t="shared" si="3"/>
        <v>17</v>
      </c>
      <c r="E74" s="207">
        <v>0</v>
      </c>
      <c r="F74" s="208">
        <v>0</v>
      </c>
      <c r="G74" s="208">
        <v>0</v>
      </c>
      <c r="H74" s="208">
        <v>0</v>
      </c>
      <c r="I74" s="348">
        <v>17</v>
      </c>
      <c r="J74" s="218">
        <v>1</v>
      </c>
    </row>
    <row r="75" spans="1:10" ht="23.25" customHeight="1" thickBot="1">
      <c r="A75" s="340" t="s">
        <v>293</v>
      </c>
      <c r="B75" s="341">
        <f t="shared" si="2"/>
        <v>296</v>
      </c>
      <c r="C75" s="217">
        <v>200</v>
      </c>
      <c r="D75" s="197">
        <f t="shared" si="3"/>
        <v>91</v>
      </c>
      <c r="E75" s="204">
        <v>51</v>
      </c>
      <c r="F75" s="205">
        <v>0</v>
      </c>
      <c r="G75" s="205">
        <v>0</v>
      </c>
      <c r="H75" s="205">
        <v>0</v>
      </c>
      <c r="I75" s="206">
        <v>40</v>
      </c>
      <c r="J75" s="217">
        <v>5</v>
      </c>
    </row>
    <row r="76" spans="1:10" ht="45" customHeight="1">
      <c r="A76" s="320" t="s">
        <v>38</v>
      </c>
      <c r="B76" s="196">
        <f>SUM(B8:B42)</f>
        <v>47390</v>
      </c>
      <c r="C76" s="216">
        <f>SUM(C8:C42)</f>
        <v>5707</v>
      </c>
      <c r="D76" s="191">
        <f aca="true" t="shared" si="4" ref="D76:J76">SUM(D8:D42)</f>
        <v>39670</v>
      </c>
      <c r="E76" s="201">
        <f t="shared" si="4"/>
        <v>3724</v>
      </c>
      <c r="F76" s="202">
        <f t="shared" si="4"/>
        <v>18606</v>
      </c>
      <c r="G76" s="202">
        <f t="shared" si="4"/>
        <v>0</v>
      </c>
      <c r="H76" s="202">
        <f>SUM(H8:H42)</f>
        <v>0</v>
      </c>
      <c r="I76" s="203">
        <f t="shared" si="4"/>
        <v>17340</v>
      </c>
      <c r="J76" s="216">
        <f t="shared" si="4"/>
        <v>2013</v>
      </c>
    </row>
    <row r="77" spans="1:10" ht="45" customHeight="1">
      <c r="A77" s="321" t="s">
        <v>37</v>
      </c>
      <c r="B77" s="197">
        <f aca="true" t="shared" si="5" ref="B77:J77">SUM(B50:B75)</f>
        <v>5243</v>
      </c>
      <c r="C77" s="217">
        <f t="shared" si="5"/>
        <v>1406</v>
      </c>
      <c r="D77" s="192">
        <f t="shared" si="5"/>
        <v>3564</v>
      </c>
      <c r="E77" s="204">
        <f t="shared" si="5"/>
        <v>267</v>
      </c>
      <c r="F77" s="205">
        <f t="shared" si="5"/>
        <v>2274</v>
      </c>
      <c r="G77" s="205">
        <f t="shared" si="5"/>
        <v>0</v>
      </c>
      <c r="H77" s="205">
        <f t="shared" si="5"/>
        <v>0</v>
      </c>
      <c r="I77" s="206">
        <f t="shared" si="5"/>
        <v>1023</v>
      </c>
      <c r="J77" s="217">
        <f t="shared" si="5"/>
        <v>273</v>
      </c>
    </row>
    <row r="78" spans="1:10" ht="45" customHeight="1" thickBot="1">
      <c r="A78" s="349" t="s">
        <v>41</v>
      </c>
      <c r="B78" s="200">
        <f>SUM(B76:B77)</f>
        <v>52633</v>
      </c>
      <c r="C78" s="229">
        <f>SUM(C76:C77)</f>
        <v>7113</v>
      </c>
      <c r="D78" s="195">
        <f aca="true" t="shared" si="6" ref="D78:J78">SUM(D76:D77)</f>
        <v>43234</v>
      </c>
      <c r="E78" s="213">
        <f t="shared" si="6"/>
        <v>3991</v>
      </c>
      <c r="F78" s="214">
        <f t="shared" si="6"/>
        <v>20880</v>
      </c>
      <c r="G78" s="214">
        <f t="shared" si="6"/>
        <v>0</v>
      </c>
      <c r="H78" s="214">
        <f t="shared" si="6"/>
        <v>0</v>
      </c>
      <c r="I78" s="215">
        <f t="shared" si="6"/>
        <v>18363</v>
      </c>
      <c r="J78" s="229">
        <f t="shared" si="6"/>
        <v>2286</v>
      </c>
    </row>
  </sheetData>
  <mergeCells count="22">
    <mergeCell ref="B5:B7"/>
    <mergeCell ref="J5:J7"/>
    <mergeCell ref="B46:J46"/>
    <mergeCell ref="B47:B49"/>
    <mergeCell ref="I6:I7"/>
    <mergeCell ref="F6:F7"/>
    <mergeCell ref="H6:H7"/>
    <mergeCell ref="A46:A49"/>
    <mergeCell ref="D48:D49"/>
    <mergeCell ref="E48:E49"/>
    <mergeCell ref="I48:I49"/>
    <mergeCell ref="G48:G49"/>
    <mergeCell ref="A4:A7"/>
    <mergeCell ref="C5:C7"/>
    <mergeCell ref="B4:J4"/>
    <mergeCell ref="C47:C49"/>
    <mergeCell ref="J47:J49"/>
    <mergeCell ref="D6:D7"/>
    <mergeCell ref="E6:E7"/>
    <mergeCell ref="G6:G7"/>
    <mergeCell ref="H48:H49"/>
    <mergeCell ref="F48:F49"/>
  </mergeCells>
  <printOptions horizontalCentered="1"/>
  <pageMargins left="0.5905511811023623" right="0.5905511811023623" top="0.5905511811023623" bottom="0.5905511811023623" header="0.3937007874015748" footer="0.3937007874015748"/>
  <pageSetup firstPageNumber="41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1:J78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I50" sqref="I50:I75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116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607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600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600"/>
      <c r="B6" s="600"/>
      <c r="C6" s="60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10"/>
    </row>
    <row r="7" spans="1:10" ht="16.5" customHeight="1" thickBot="1">
      <c r="A7" s="601"/>
      <c r="B7" s="601"/>
      <c r="C7" s="609"/>
      <c r="D7" s="590"/>
      <c r="E7" s="592"/>
      <c r="F7" s="594"/>
      <c r="G7" s="594"/>
      <c r="H7" s="594"/>
      <c r="I7" s="606"/>
      <c r="J7" s="611"/>
    </row>
    <row r="8" spans="1:10" ht="23.25" customHeight="1">
      <c r="A8" s="139" t="s">
        <v>234</v>
      </c>
      <c r="B8" s="327">
        <f aca="true" t="shared" si="0" ref="B8:B42">SUM(C8,D8,J8)</f>
        <v>16942</v>
      </c>
      <c r="C8" s="216">
        <v>0</v>
      </c>
      <c r="D8" s="191">
        <f aca="true" t="shared" si="1" ref="D8:D42">SUM(E8:I8)</f>
        <v>16893</v>
      </c>
      <c r="E8" s="201">
        <v>0</v>
      </c>
      <c r="F8" s="202">
        <v>0</v>
      </c>
      <c r="G8" s="202">
        <v>0</v>
      </c>
      <c r="H8" s="202">
        <v>0</v>
      </c>
      <c r="I8" s="203">
        <v>16893</v>
      </c>
      <c r="J8" s="216">
        <v>49</v>
      </c>
    </row>
    <row r="9" spans="1:10" ht="23.25" customHeight="1">
      <c r="A9" s="328" t="s">
        <v>235</v>
      </c>
      <c r="B9" s="329">
        <f t="shared" si="0"/>
        <v>2539</v>
      </c>
      <c r="C9" s="217">
        <v>0</v>
      </c>
      <c r="D9" s="192">
        <f t="shared" si="1"/>
        <v>2539</v>
      </c>
      <c r="E9" s="204">
        <v>0</v>
      </c>
      <c r="F9" s="205">
        <v>0</v>
      </c>
      <c r="G9" s="205">
        <v>0</v>
      </c>
      <c r="H9" s="205">
        <v>0</v>
      </c>
      <c r="I9" s="206">
        <v>2539</v>
      </c>
      <c r="J9" s="217">
        <v>0</v>
      </c>
    </row>
    <row r="10" spans="1:10" ht="23.25" customHeight="1">
      <c r="A10" s="328" t="s">
        <v>236</v>
      </c>
      <c r="B10" s="329">
        <f t="shared" si="0"/>
        <v>2241</v>
      </c>
      <c r="C10" s="217">
        <v>0</v>
      </c>
      <c r="D10" s="192">
        <f t="shared" si="1"/>
        <v>2241</v>
      </c>
      <c r="E10" s="204">
        <v>0</v>
      </c>
      <c r="F10" s="205">
        <v>0</v>
      </c>
      <c r="G10" s="205">
        <v>0</v>
      </c>
      <c r="H10" s="205">
        <v>0</v>
      </c>
      <c r="I10" s="206">
        <v>2241</v>
      </c>
      <c r="J10" s="217">
        <v>0</v>
      </c>
    </row>
    <row r="11" spans="1:10" ht="23.25" customHeight="1">
      <c r="A11" s="328" t="s">
        <v>237</v>
      </c>
      <c r="B11" s="329">
        <f t="shared" si="0"/>
        <v>2044</v>
      </c>
      <c r="C11" s="217">
        <v>2044</v>
      </c>
      <c r="D11" s="192">
        <f t="shared" si="1"/>
        <v>0</v>
      </c>
      <c r="E11" s="204">
        <v>0</v>
      </c>
      <c r="F11" s="205">
        <v>0</v>
      </c>
      <c r="G11" s="205">
        <v>0</v>
      </c>
      <c r="H11" s="205">
        <v>0</v>
      </c>
      <c r="I11" s="206">
        <v>0</v>
      </c>
      <c r="J11" s="217">
        <v>0</v>
      </c>
    </row>
    <row r="12" spans="1:10" ht="23.25" customHeight="1">
      <c r="A12" s="330" t="s">
        <v>238</v>
      </c>
      <c r="B12" s="331">
        <f t="shared" si="0"/>
        <v>910</v>
      </c>
      <c r="C12" s="218">
        <v>910</v>
      </c>
      <c r="D12" s="193">
        <f t="shared" si="1"/>
        <v>0</v>
      </c>
      <c r="E12" s="207">
        <v>0</v>
      </c>
      <c r="F12" s="208">
        <v>0</v>
      </c>
      <c r="G12" s="208">
        <v>0</v>
      </c>
      <c r="H12" s="208">
        <v>0</v>
      </c>
      <c r="I12" s="209">
        <v>0</v>
      </c>
      <c r="J12" s="218">
        <v>0</v>
      </c>
    </row>
    <row r="13" spans="1:10" ht="23.25" customHeight="1">
      <c r="A13" s="332" t="s">
        <v>239</v>
      </c>
      <c r="B13" s="333">
        <f t="shared" si="0"/>
        <v>470</v>
      </c>
      <c r="C13" s="219">
        <v>0</v>
      </c>
      <c r="D13" s="194">
        <f t="shared" si="1"/>
        <v>0</v>
      </c>
      <c r="E13" s="210">
        <v>0</v>
      </c>
      <c r="F13" s="211">
        <v>0</v>
      </c>
      <c r="G13" s="211">
        <v>0</v>
      </c>
      <c r="H13" s="211">
        <v>0</v>
      </c>
      <c r="I13" s="212">
        <v>0</v>
      </c>
      <c r="J13" s="219">
        <v>470</v>
      </c>
    </row>
    <row r="14" spans="1:10" ht="23.25" customHeight="1">
      <c r="A14" s="328" t="s">
        <v>240</v>
      </c>
      <c r="B14" s="329">
        <f t="shared" si="0"/>
        <v>1100</v>
      </c>
      <c r="C14" s="217">
        <v>0</v>
      </c>
      <c r="D14" s="192">
        <f t="shared" si="1"/>
        <v>1100</v>
      </c>
      <c r="E14" s="204">
        <v>0</v>
      </c>
      <c r="F14" s="205">
        <v>0</v>
      </c>
      <c r="G14" s="205">
        <v>0</v>
      </c>
      <c r="H14" s="205">
        <v>0</v>
      </c>
      <c r="I14" s="206">
        <v>1100</v>
      </c>
      <c r="J14" s="217">
        <v>0</v>
      </c>
    </row>
    <row r="15" spans="1:10" ht="23.25" customHeight="1">
      <c r="A15" s="328" t="s">
        <v>241</v>
      </c>
      <c r="B15" s="329">
        <f t="shared" si="0"/>
        <v>1134</v>
      </c>
      <c r="C15" s="217">
        <v>0</v>
      </c>
      <c r="D15" s="192">
        <f t="shared" si="1"/>
        <v>1128</v>
      </c>
      <c r="E15" s="204">
        <v>0</v>
      </c>
      <c r="F15" s="205">
        <v>0</v>
      </c>
      <c r="G15" s="205">
        <v>0</v>
      </c>
      <c r="H15" s="205">
        <v>0</v>
      </c>
      <c r="I15" s="206">
        <v>1128</v>
      </c>
      <c r="J15" s="217">
        <v>6</v>
      </c>
    </row>
    <row r="16" spans="1:10" ht="23.25" customHeight="1">
      <c r="A16" s="328" t="s">
        <v>242</v>
      </c>
      <c r="B16" s="329">
        <f t="shared" si="0"/>
        <v>432</v>
      </c>
      <c r="C16" s="217">
        <v>0</v>
      </c>
      <c r="D16" s="192">
        <f t="shared" si="1"/>
        <v>432</v>
      </c>
      <c r="E16" s="204">
        <v>0</v>
      </c>
      <c r="F16" s="205">
        <v>0</v>
      </c>
      <c r="G16" s="205">
        <v>0</v>
      </c>
      <c r="H16" s="205">
        <v>0</v>
      </c>
      <c r="I16" s="206">
        <v>432</v>
      </c>
      <c r="J16" s="217">
        <v>0</v>
      </c>
    </row>
    <row r="17" spans="1:10" ht="23.25" customHeight="1">
      <c r="A17" s="330" t="s">
        <v>243</v>
      </c>
      <c r="B17" s="331">
        <f t="shared" si="0"/>
        <v>472</v>
      </c>
      <c r="C17" s="218">
        <v>0</v>
      </c>
      <c r="D17" s="193">
        <f t="shared" si="1"/>
        <v>470</v>
      </c>
      <c r="E17" s="207">
        <v>0</v>
      </c>
      <c r="F17" s="208">
        <v>0</v>
      </c>
      <c r="G17" s="208">
        <v>0</v>
      </c>
      <c r="H17" s="208">
        <v>0</v>
      </c>
      <c r="I17" s="209">
        <v>470</v>
      </c>
      <c r="J17" s="218">
        <v>2</v>
      </c>
    </row>
    <row r="18" spans="1:10" ht="23.25" customHeight="1">
      <c r="A18" s="332" t="s">
        <v>244</v>
      </c>
      <c r="B18" s="333">
        <f t="shared" si="0"/>
        <v>843</v>
      </c>
      <c r="C18" s="219">
        <v>0</v>
      </c>
      <c r="D18" s="194">
        <f t="shared" si="1"/>
        <v>843</v>
      </c>
      <c r="E18" s="210">
        <v>0</v>
      </c>
      <c r="F18" s="211">
        <v>0</v>
      </c>
      <c r="G18" s="211">
        <v>0</v>
      </c>
      <c r="H18" s="211">
        <v>0</v>
      </c>
      <c r="I18" s="212">
        <v>843</v>
      </c>
      <c r="J18" s="219">
        <v>0</v>
      </c>
    </row>
    <row r="19" spans="1:10" ht="23.25" customHeight="1">
      <c r="A19" s="328" t="s">
        <v>245</v>
      </c>
      <c r="B19" s="329">
        <f t="shared" si="0"/>
        <v>3243</v>
      </c>
      <c r="C19" s="217">
        <v>0</v>
      </c>
      <c r="D19" s="192">
        <f t="shared" si="1"/>
        <v>3243</v>
      </c>
      <c r="E19" s="204">
        <v>0</v>
      </c>
      <c r="F19" s="205">
        <v>0</v>
      </c>
      <c r="G19" s="205">
        <v>0</v>
      </c>
      <c r="H19" s="205">
        <v>0</v>
      </c>
      <c r="I19" s="206">
        <v>3243</v>
      </c>
      <c r="J19" s="217">
        <v>0</v>
      </c>
    </row>
    <row r="20" spans="1:10" ht="23.25" customHeight="1">
      <c r="A20" s="328" t="s">
        <v>246</v>
      </c>
      <c r="B20" s="329">
        <f t="shared" si="0"/>
        <v>1091</v>
      </c>
      <c r="C20" s="217">
        <v>0</v>
      </c>
      <c r="D20" s="192">
        <f t="shared" si="1"/>
        <v>1084</v>
      </c>
      <c r="E20" s="204">
        <v>0</v>
      </c>
      <c r="F20" s="205">
        <v>0</v>
      </c>
      <c r="G20" s="205">
        <v>0</v>
      </c>
      <c r="H20" s="205">
        <v>0</v>
      </c>
      <c r="I20" s="206">
        <v>1084</v>
      </c>
      <c r="J20" s="217">
        <v>7</v>
      </c>
    </row>
    <row r="21" spans="1:10" ht="23.25" customHeight="1">
      <c r="A21" s="328" t="s">
        <v>247</v>
      </c>
      <c r="B21" s="329">
        <f t="shared" si="0"/>
        <v>647</v>
      </c>
      <c r="C21" s="217">
        <v>0</v>
      </c>
      <c r="D21" s="192">
        <f t="shared" si="1"/>
        <v>632</v>
      </c>
      <c r="E21" s="204">
        <v>0</v>
      </c>
      <c r="F21" s="205">
        <v>0</v>
      </c>
      <c r="G21" s="205">
        <v>0</v>
      </c>
      <c r="H21" s="205">
        <v>0</v>
      </c>
      <c r="I21" s="206">
        <v>632</v>
      </c>
      <c r="J21" s="217">
        <v>15</v>
      </c>
    </row>
    <row r="22" spans="1:10" ht="23.25" customHeight="1">
      <c r="A22" s="330" t="s">
        <v>248</v>
      </c>
      <c r="B22" s="331">
        <f t="shared" si="0"/>
        <v>825</v>
      </c>
      <c r="C22" s="218">
        <v>0</v>
      </c>
      <c r="D22" s="193">
        <f t="shared" si="1"/>
        <v>809</v>
      </c>
      <c r="E22" s="207">
        <v>0</v>
      </c>
      <c r="F22" s="208">
        <v>0</v>
      </c>
      <c r="G22" s="208">
        <v>0</v>
      </c>
      <c r="H22" s="208">
        <v>0</v>
      </c>
      <c r="I22" s="209">
        <v>809</v>
      </c>
      <c r="J22" s="218">
        <v>16</v>
      </c>
    </row>
    <row r="23" spans="1:10" ht="23.25" customHeight="1">
      <c r="A23" s="332" t="s">
        <v>249</v>
      </c>
      <c r="B23" s="333">
        <f t="shared" si="0"/>
        <v>526</v>
      </c>
      <c r="C23" s="219">
        <v>526</v>
      </c>
      <c r="D23" s="194">
        <f t="shared" si="1"/>
        <v>0</v>
      </c>
      <c r="E23" s="210">
        <v>0</v>
      </c>
      <c r="F23" s="211">
        <v>0</v>
      </c>
      <c r="G23" s="211">
        <v>0</v>
      </c>
      <c r="H23" s="211">
        <v>0</v>
      </c>
      <c r="I23" s="212">
        <v>0</v>
      </c>
      <c r="J23" s="219">
        <v>0</v>
      </c>
    </row>
    <row r="24" spans="1:10" ht="23.25" customHeight="1">
      <c r="A24" s="328" t="s">
        <v>250</v>
      </c>
      <c r="B24" s="329">
        <f t="shared" si="0"/>
        <v>404</v>
      </c>
      <c r="C24" s="217">
        <v>0</v>
      </c>
      <c r="D24" s="192">
        <f t="shared" si="1"/>
        <v>404</v>
      </c>
      <c r="E24" s="204">
        <v>0</v>
      </c>
      <c r="F24" s="205">
        <v>0</v>
      </c>
      <c r="G24" s="205">
        <v>0</v>
      </c>
      <c r="H24" s="205">
        <v>0</v>
      </c>
      <c r="I24" s="206">
        <v>404</v>
      </c>
      <c r="J24" s="217">
        <v>0</v>
      </c>
    </row>
    <row r="25" spans="1:10" ht="23.25" customHeight="1">
      <c r="A25" s="328" t="s">
        <v>251</v>
      </c>
      <c r="B25" s="329">
        <f t="shared" si="0"/>
        <v>619</v>
      </c>
      <c r="C25" s="217">
        <v>619</v>
      </c>
      <c r="D25" s="192">
        <f t="shared" si="1"/>
        <v>0</v>
      </c>
      <c r="E25" s="204">
        <v>0</v>
      </c>
      <c r="F25" s="205">
        <v>0</v>
      </c>
      <c r="G25" s="205">
        <v>0</v>
      </c>
      <c r="H25" s="205">
        <v>0</v>
      </c>
      <c r="I25" s="206">
        <v>0</v>
      </c>
      <c r="J25" s="217">
        <v>0</v>
      </c>
    </row>
    <row r="26" spans="1:10" ht="23.25" customHeight="1">
      <c r="A26" s="328" t="s">
        <v>252</v>
      </c>
      <c r="B26" s="329">
        <f t="shared" si="0"/>
        <v>1020</v>
      </c>
      <c r="C26" s="217">
        <v>0</v>
      </c>
      <c r="D26" s="192">
        <f t="shared" si="1"/>
        <v>922</v>
      </c>
      <c r="E26" s="204">
        <v>0</v>
      </c>
      <c r="F26" s="205">
        <v>0</v>
      </c>
      <c r="G26" s="205">
        <v>0</v>
      </c>
      <c r="H26" s="205">
        <v>0</v>
      </c>
      <c r="I26" s="206">
        <v>922</v>
      </c>
      <c r="J26" s="217">
        <v>98</v>
      </c>
    </row>
    <row r="27" spans="1:10" ht="23.25" customHeight="1">
      <c r="A27" s="330" t="s">
        <v>253</v>
      </c>
      <c r="B27" s="331">
        <f t="shared" si="0"/>
        <v>745</v>
      </c>
      <c r="C27" s="218">
        <v>745</v>
      </c>
      <c r="D27" s="193">
        <f t="shared" si="1"/>
        <v>0</v>
      </c>
      <c r="E27" s="207">
        <v>0</v>
      </c>
      <c r="F27" s="208">
        <v>0</v>
      </c>
      <c r="G27" s="208">
        <v>0</v>
      </c>
      <c r="H27" s="208">
        <v>0</v>
      </c>
      <c r="I27" s="209">
        <v>0</v>
      </c>
      <c r="J27" s="218">
        <v>0</v>
      </c>
    </row>
    <row r="28" spans="1:10" ht="23.25" customHeight="1">
      <c r="A28" s="332" t="s">
        <v>254</v>
      </c>
      <c r="B28" s="333">
        <f t="shared" si="0"/>
        <v>334</v>
      </c>
      <c r="C28" s="219">
        <v>334</v>
      </c>
      <c r="D28" s="194">
        <f t="shared" si="1"/>
        <v>0</v>
      </c>
      <c r="E28" s="210">
        <v>0</v>
      </c>
      <c r="F28" s="211">
        <v>0</v>
      </c>
      <c r="G28" s="211">
        <v>0</v>
      </c>
      <c r="H28" s="211">
        <v>0</v>
      </c>
      <c r="I28" s="212">
        <v>0</v>
      </c>
      <c r="J28" s="219">
        <v>0</v>
      </c>
    </row>
    <row r="29" spans="1:10" ht="23.25" customHeight="1">
      <c r="A29" s="328" t="s">
        <v>255</v>
      </c>
      <c r="B29" s="329">
        <f t="shared" si="0"/>
        <v>365</v>
      </c>
      <c r="C29" s="217">
        <v>0</v>
      </c>
      <c r="D29" s="192">
        <f t="shared" si="1"/>
        <v>115</v>
      </c>
      <c r="E29" s="204">
        <v>0</v>
      </c>
      <c r="F29" s="205">
        <v>0</v>
      </c>
      <c r="G29" s="205">
        <v>0</v>
      </c>
      <c r="H29" s="205">
        <v>0</v>
      </c>
      <c r="I29" s="206">
        <v>115</v>
      </c>
      <c r="J29" s="217">
        <v>250</v>
      </c>
    </row>
    <row r="30" spans="1:10" ht="23.25" customHeight="1">
      <c r="A30" s="328" t="s">
        <v>256</v>
      </c>
      <c r="B30" s="329">
        <f t="shared" si="0"/>
        <v>755</v>
      </c>
      <c r="C30" s="217">
        <v>755</v>
      </c>
      <c r="D30" s="192">
        <f t="shared" si="1"/>
        <v>0</v>
      </c>
      <c r="E30" s="204">
        <v>0</v>
      </c>
      <c r="F30" s="205">
        <v>0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269</v>
      </c>
      <c r="C31" s="217">
        <v>0</v>
      </c>
      <c r="D31" s="192">
        <f t="shared" si="1"/>
        <v>268</v>
      </c>
      <c r="E31" s="204">
        <v>0</v>
      </c>
      <c r="F31" s="205">
        <v>0</v>
      </c>
      <c r="G31" s="205">
        <v>0</v>
      </c>
      <c r="H31" s="205">
        <v>0</v>
      </c>
      <c r="I31" s="206">
        <v>268</v>
      </c>
      <c r="J31" s="217">
        <v>1</v>
      </c>
    </row>
    <row r="32" spans="1:10" ht="23.25" customHeight="1">
      <c r="A32" s="330" t="s">
        <v>258</v>
      </c>
      <c r="B32" s="331">
        <f t="shared" si="0"/>
        <v>349</v>
      </c>
      <c r="C32" s="218">
        <v>349</v>
      </c>
      <c r="D32" s="193">
        <f t="shared" si="1"/>
        <v>0</v>
      </c>
      <c r="E32" s="207">
        <v>0</v>
      </c>
      <c r="F32" s="208">
        <v>0</v>
      </c>
      <c r="G32" s="208">
        <v>0</v>
      </c>
      <c r="H32" s="208">
        <v>0</v>
      </c>
      <c r="I32" s="209">
        <v>0</v>
      </c>
      <c r="J32" s="218">
        <v>0</v>
      </c>
    </row>
    <row r="33" spans="1:10" ht="23.25" customHeight="1">
      <c r="A33" s="332" t="s">
        <v>259</v>
      </c>
      <c r="B33" s="333">
        <f t="shared" si="0"/>
        <v>568</v>
      </c>
      <c r="C33" s="219">
        <v>568</v>
      </c>
      <c r="D33" s="194">
        <f t="shared" si="1"/>
        <v>0</v>
      </c>
      <c r="E33" s="210">
        <v>0</v>
      </c>
      <c r="F33" s="211">
        <v>0</v>
      </c>
      <c r="G33" s="211">
        <v>0</v>
      </c>
      <c r="H33" s="211">
        <v>0</v>
      </c>
      <c r="I33" s="212">
        <v>0</v>
      </c>
      <c r="J33" s="219">
        <v>0</v>
      </c>
    </row>
    <row r="34" spans="1:10" ht="23.25" customHeight="1">
      <c r="A34" s="328" t="s">
        <v>260</v>
      </c>
      <c r="B34" s="329">
        <f t="shared" si="0"/>
        <v>282</v>
      </c>
      <c r="C34" s="217">
        <v>281</v>
      </c>
      <c r="D34" s="192">
        <f t="shared" si="1"/>
        <v>0</v>
      </c>
      <c r="E34" s="204">
        <v>0</v>
      </c>
      <c r="F34" s="205">
        <v>0</v>
      </c>
      <c r="G34" s="205">
        <v>0</v>
      </c>
      <c r="H34" s="205">
        <v>0</v>
      </c>
      <c r="I34" s="206">
        <v>0</v>
      </c>
      <c r="J34" s="217">
        <v>1</v>
      </c>
    </row>
    <row r="35" spans="1:10" ht="23.25" customHeight="1">
      <c r="A35" s="328" t="s">
        <v>261</v>
      </c>
      <c r="B35" s="329">
        <f t="shared" si="0"/>
        <v>269</v>
      </c>
      <c r="C35" s="217">
        <v>269</v>
      </c>
      <c r="D35" s="192">
        <f t="shared" si="1"/>
        <v>0</v>
      </c>
      <c r="E35" s="204">
        <v>0</v>
      </c>
      <c r="F35" s="205">
        <v>0</v>
      </c>
      <c r="G35" s="205">
        <v>0</v>
      </c>
      <c r="H35" s="205">
        <v>0</v>
      </c>
      <c r="I35" s="206">
        <v>0</v>
      </c>
      <c r="J35" s="217">
        <v>0</v>
      </c>
    </row>
    <row r="36" spans="1:10" ht="23.25" customHeight="1">
      <c r="A36" s="328" t="s">
        <v>262</v>
      </c>
      <c r="B36" s="329">
        <f t="shared" si="0"/>
        <v>526</v>
      </c>
      <c r="C36" s="217">
        <v>0</v>
      </c>
      <c r="D36" s="192">
        <f t="shared" si="1"/>
        <v>526</v>
      </c>
      <c r="E36" s="204">
        <v>0</v>
      </c>
      <c r="F36" s="205">
        <v>0</v>
      </c>
      <c r="G36" s="205">
        <v>0</v>
      </c>
      <c r="H36" s="205">
        <v>0</v>
      </c>
      <c r="I36" s="206">
        <v>526</v>
      </c>
      <c r="J36" s="217">
        <v>0</v>
      </c>
    </row>
    <row r="37" spans="1:10" ht="23.25" customHeight="1">
      <c r="A37" s="330" t="s">
        <v>263</v>
      </c>
      <c r="B37" s="331">
        <f t="shared" si="0"/>
        <v>530</v>
      </c>
      <c r="C37" s="218">
        <v>0</v>
      </c>
      <c r="D37" s="193">
        <f t="shared" si="1"/>
        <v>530</v>
      </c>
      <c r="E37" s="207">
        <v>0</v>
      </c>
      <c r="F37" s="208">
        <v>0</v>
      </c>
      <c r="G37" s="208">
        <v>0</v>
      </c>
      <c r="H37" s="208">
        <v>0</v>
      </c>
      <c r="I37" s="209">
        <v>530</v>
      </c>
      <c r="J37" s="218">
        <v>0</v>
      </c>
    </row>
    <row r="38" spans="1:10" ht="23.25" customHeight="1">
      <c r="A38" s="332" t="s">
        <v>264</v>
      </c>
      <c r="B38" s="333">
        <f t="shared" si="0"/>
        <v>568</v>
      </c>
      <c r="C38" s="219">
        <v>568</v>
      </c>
      <c r="D38" s="194">
        <f t="shared" si="1"/>
        <v>0</v>
      </c>
      <c r="E38" s="210">
        <v>0</v>
      </c>
      <c r="F38" s="211">
        <v>0</v>
      </c>
      <c r="G38" s="211">
        <v>0</v>
      </c>
      <c r="H38" s="211">
        <v>0</v>
      </c>
      <c r="I38" s="212">
        <v>0</v>
      </c>
      <c r="J38" s="219">
        <v>0</v>
      </c>
    </row>
    <row r="39" spans="1:10" ht="23.25" customHeight="1">
      <c r="A39" s="328" t="s">
        <v>265</v>
      </c>
      <c r="B39" s="329">
        <f t="shared" si="0"/>
        <v>437</v>
      </c>
      <c r="C39" s="217">
        <v>436</v>
      </c>
      <c r="D39" s="192">
        <f t="shared" si="1"/>
        <v>0</v>
      </c>
      <c r="E39" s="204">
        <v>0</v>
      </c>
      <c r="F39" s="205">
        <v>0</v>
      </c>
      <c r="G39" s="205">
        <v>0</v>
      </c>
      <c r="H39" s="205">
        <v>0</v>
      </c>
      <c r="I39" s="206">
        <v>0</v>
      </c>
      <c r="J39" s="217">
        <v>1</v>
      </c>
    </row>
    <row r="40" spans="1:10" ht="23.25" customHeight="1">
      <c r="A40" s="328" t="s">
        <v>266</v>
      </c>
      <c r="B40" s="329">
        <f t="shared" si="0"/>
        <v>324</v>
      </c>
      <c r="C40" s="217">
        <v>324</v>
      </c>
      <c r="D40" s="192">
        <f t="shared" si="1"/>
        <v>0</v>
      </c>
      <c r="E40" s="204">
        <v>0</v>
      </c>
      <c r="F40" s="205">
        <v>0</v>
      </c>
      <c r="G40" s="205">
        <v>0</v>
      </c>
      <c r="H40" s="205">
        <v>0</v>
      </c>
      <c r="I40" s="206">
        <v>0</v>
      </c>
      <c r="J40" s="217">
        <v>0</v>
      </c>
    </row>
    <row r="41" spans="1:10" ht="23.25" customHeight="1">
      <c r="A41" s="328" t="s">
        <v>267</v>
      </c>
      <c r="B41" s="329">
        <f t="shared" si="0"/>
        <v>543</v>
      </c>
      <c r="C41" s="217">
        <v>543</v>
      </c>
      <c r="D41" s="192">
        <f t="shared" si="1"/>
        <v>0</v>
      </c>
      <c r="E41" s="204">
        <v>0</v>
      </c>
      <c r="F41" s="205">
        <v>0</v>
      </c>
      <c r="G41" s="205">
        <v>0</v>
      </c>
      <c r="H41" s="205">
        <v>0</v>
      </c>
      <c r="I41" s="206">
        <v>0</v>
      </c>
      <c r="J41" s="217">
        <v>0</v>
      </c>
    </row>
    <row r="42" spans="1:10" ht="23.25" customHeight="1" thickBot="1">
      <c r="A42" s="334" t="s">
        <v>196</v>
      </c>
      <c r="B42" s="335">
        <f t="shared" si="0"/>
        <v>454</v>
      </c>
      <c r="C42" s="229">
        <v>363</v>
      </c>
      <c r="D42" s="195">
        <f t="shared" si="1"/>
        <v>91</v>
      </c>
      <c r="E42" s="213">
        <v>0</v>
      </c>
      <c r="F42" s="214">
        <v>91</v>
      </c>
      <c r="G42" s="214">
        <v>0</v>
      </c>
      <c r="H42" s="214">
        <v>0</v>
      </c>
      <c r="I42" s="215">
        <v>0</v>
      </c>
      <c r="J42" s="229">
        <v>0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117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607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600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600"/>
      <c r="B48" s="600"/>
      <c r="C48" s="60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10"/>
    </row>
    <row r="49" spans="1:10" ht="16.5" customHeight="1" thickBot="1">
      <c r="A49" s="601"/>
      <c r="B49" s="601"/>
      <c r="C49" s="609"/>
      <c r="D49" s="590"/>
      <c r="E49" s="592"/>
      <c r="F49" s="594"/>
      <c r="G49" s="594"/>
      <c r="H49" s="594"/>
      <c r="I49" s="606"/>
      <c r="J49" s="611"/>
    </row>
    <row r="50" spans="1:10" ht="23.25" customHeight="1">
      <c r="A50" s="338" t="s">
        <v>268</v>
      </c>
      <c r="B50" s="339">
        <f aca="true" t="shared" si="2" ref="B50:B75">SUM(C50,D50,J50)</f>
        <v>107</v>
      </c>
      <c r="C50" s="216">
        <v>0</v>
      </c>
      <c r="D50" s="196">
        <f>SUM(E50:I50)</f>
        <v>107</v>
      </c>
      <c r="E50" s="201">
        <v>0</v>
      </c>
      <c r="F50" s="202">
        <v>0</v>
      </c>
      <c r="G50" s="202">
        <v>0</v>
      </c>
      <c r="H50" s="202">
        <v>0</v>
      </c>
      <c r="I50" s="203">
        <v>107</v>
      </c>
      <c r="J50" s="216">
        <v>0</v>
      </c>
    </row>
    <row r="51" spans="1:10" ht="23.25" customHeight="1">
      <c r="A51" s="340" t="s">
        <v>269</v>
      </c>
      <c r="B51" s="341">
        <f t="shared" si="2"/>
        <v>334</v>
      </c>
      <c r="C51" s="217">
        <v>334</v>
      </c>
      <c r="D51" s="197">
        <f aca="true" t="shared" si="3" ref="D51:D75">SUM(E51:I51)</f>
        <v>0</v>
      </c>
      <c r="E51" s="204">
        <v>0</v>
      </c>
      <c r="F51" s="205">
        <v>0</v>
      </c>
      <c r="G51" s="205">
        <v>0</v>
      </c>
      <c r="H51" s="205">
        <v>0</v>
      </c>
      <c r="I51" s="206">
        <v>0</v>
      </c>
      <c r="J51" s="217">
        <v>0</v>
      </c>
    </row>
    <row r="52" spans="1:10" ht="23.25" customHeight="1">
      <c r="A52" s="340" t="s">
        <v>270</v>
      </c>
      <c r="B52" s="341">
        <f t="shared" si="2"/>
        <v>82</v>
      </c>
      <c r="C52" s="217">
        <v>82</v>
      </c>
      <c r="D52" s="197">
        <f t="shared" si="3"/>
        <v>0</v>
      </c>
      <c r="E52" s="204">
        <v>0</v>
      </c>
      <c r="F52" s="205">
        <v>0</v>
      </c>
      <c r="G52" s="205">
        <v>0</v>
      </c>
      <c r="H52" s="205">
        <v>0</v>
      </c>
      <c r="I52" s="206">
        <v>0</v>
      </c>
      <c r="J52" s="217">
        <v>0</v>
      </c>
    </row>
    <row r="53" spans="1:10" ht="23.25" customHeight="1">
      <c r="A53" s="340" t="s">
        <v>271</v>
      </c>
      <c r="B53" s="341">
        <f t="shared" si="2"/>
        <v>39</v>
      </c>
      <c r="C53" s="217">
        <v>39</v>
      </c>
      <c r="D53" s="197">
        <f t="shared" si="3"/>
        <v>0</v>
      </c>
      <c r="E53" s="204">
        <v>0</v>
      </c>
      <c r="F53" s="205">
        <v>0</v>
      </c>
      <c r="G53" s="205">
        <v>0</v>
      </c>
      <c r="H53" s="205">
        <v>0</v>
      </c>
      <c r="I53" s="206">
        <v>0</v>
      </c>
      <c r="J53" s="217">
        <v>0</v>
      </c>
    </row>
    <row r="54" spans="1:10" ht="23.25" customHeight="1">
      <c r="A54" s="342" t="s">
        <v>272</v>
      </c>
      <c r="B54" s="343">
        <f t="shared" si="2"/>
        <v>143</v>
      </c>
      <c r="C54" s="218">
        <v>26</v>
      </c>
      <c r="D54" s="198">
        <f t="shared" si="3"/>
        <v>0</v>
      </c>
      <c r="E54" s="207">
        <v>0</v>
      </c>
      <c r="F54" s="208">
        <v>0</v>
      </c>
      <c r="G54" s="208">
        <v>0</v>
      </c>
      <c r="H54" s="208">
        <v>0</v>
      </c>
      <c r="I54" s="209">
        <v>0</v>
      </c>
      <c r="J54" s="218">
        <v>117</v>
      </c>
    </row>
    <row r="55" spans="1:10" ht="23.25" customHeight="1">
      <c r="A55" s="344" t="s">
        <v>273</v>
      </c>
      <c r="B55" s="345">
        <f t="shared" si="2"/>
        <v>169</v>
      </c>
      <c r="C55" s="219">
        <v>169</v>
      </c>
      <c r="D55" s="199">
        <f t="shared" si="3"/>
        <v>0</v>
      </c>
      <c r="E55" s="210">
        <v>0</v>
      </c>
      <c r="F55" s="211">
        <v>0</v>
      </c>
      <c r="G55" s="211">
        <v>0</v>
      </c>
      <c r="H55" s="211">
        <v>0</v>
      </c>
      <c r="I55" s="212">
        <v>0</v>
      </c>
      <c r="J55" s="219">
        <v>0</v>
      </c>
    </row>
    <row r="56" spans="1:10" ht="23.25" customHeight="1">
      <c r="A56" s="340" t="s">
        <v>274</v>
      </c>
      <c r="B56" s="341">
        <f t="shared" si="2"/>
        <v>134</v>
      </c>
      <c r="C56" s="217">
        <v>11</v>
      </c>
      <c r="D56" s="197">
        <f t="shared" si="3"/>
        <v>122</v>
      </c>
      <c r="E56" s="204">
        <v>0</v>
      </c>
      <c r="F56" s="205">
        <v>0</v>
      </c>
      <c r="G56" s="205">
        <v>0</v>
      </c>
      <c r="H56" s="205">
        <v>0</v>
      </c>
      <c r="I56" s="206">
        <v>122</v>
      </c>
      <c r="J56" s="217">
        <v>1</v>
      </c>
    </row>
    <row r="57" spans="1:10" ht="23.25" customHeight="1">
      <c r="A57" s="340" t="s">
        <v>275</v>
      </c>
      <c r="B57" s="341">
        <f t="shared" si="2"/>
        <v>129</v>
      </c>
      <c r="C57" s="217">
        <v>129</v>
      </c>
      <c r="D57" s="197">
        <f t="shared" si="3"/>
        <v>0</v>
      </c>
      <c r="E57" s="204">
        <v>0</v>
      </c>
      <c r="F57" s="205">
        <v>0</v>
      </c>
      <c r="G57" s="205">
        <v>0</v>
      </c>
      <c r="H57" s="205">
        <v>0</v>
      </c>
      <c r="I57" s="206">
        <v>0</v>
      </c>
      <c r="J57" s="217">
        <v>0</v>
      </c>
    </row>
    <row r="58" spans="1:10" ht="23.25" customHeight="1">
      <c r="A58" s="340" t="s">
        <v>276</v>
      </c>
      <c r="B58" s="341">
        <f t="shared" si="2"/>
        <v>153</v>
      </c>
      <c r="C58" s="217">
        <v>153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0</v>
      </c>
    </row>
    <row r="59" spans="1:10" ht="23.25" customHeight="1">
      <c r="A59" s="342" t="s">
        <v>277</v>
      </c>
      <c r="B59" s="343">
        <f t="shared" si="2"/>
        <v>157</v>
      </c>
      <c r="C59" s="218">
        <v>157</v>
      </c>
      <c r="D59" s="198">
        <f t="shared" si="3"/>
        <v>0</v>
      </c>
      <c r="E59" s="207">
        <v>0</v>
      </c>
      <c r="F59" s="208">
        <v>0</v>
      </c>
      <c r="G59" s="208">
        <v>0</v>
      </c>
      <c r="H59" s="208">
        <v>0</v>
      </c>
      <c r="I59" s="209">
        <v>0</v>
      </c>
      <c r="J59" s="218">
        <v>0</v>
      </c>
    </row>
    <row r="60" spans="1:10" ht="23.25" customHeight="1">
      <c r="A60" s="344" t="s">
        <v>278</v>
      </c>
      <c r="B60" s="345">
        <f t="shared" si="2"/>
        <v>205</v>
      </c>
      <c r="C60" s="219">
        <v>205</v>
      </c>
      <c r="D60" s="199">
        <f t="shared" si="3"/>
        <v>0</v>
      </c>
      <c r="E60" s="210">
        <v>0</v>
      </c>
      <c r="F60" s="211">
        <v>0</v>
      </c>
      <c r="G60" s="211">
        <v>0</v>
      </c>
      <c r="H60" s="211">
        <v>0</v>
      </c>
      <c r="I60" s="212">
        <v>0</v>
      </c>
      <c r="J60" s="219">
        <v>0</v>
      </c>
    </row>
    <row r="61" spans="1:10" ht="23.25" customHeight="1">
      <c r="A61" s="340" t="s">
        <v>279</v>
      </c>
      <c r="B61" s="341">
        <f t="shared" si="2"/>
        <v>21</v>
      </c>
      <c r="C61" s="217">
        <v>21</v>
      </c>
      <c r="D61" s="197">
        <f t="shared" si="3"/>
        <v>0</v>
      </c>
      <c r="E61" s="204">
        <v>0</v>
      </c>
      <c r="F61" s="205">
        <v>0</v>
      </c>
      <c r="G61" s="205">
        <v>0</v>
      </c>
      <c r="H61" s="205">
        <v>0</v>
      </c>
      <c r="I61" s="228">
        <v>0</v>
      </c>
      <c r="J61" s="217">
        <v>0</v>
      </c>
    </row>
    <row r="62" spans="1:10" ht="23.25" customHeight="1">
      <c r="A62" s="340" t="s">
        <v>280</v>
      </c>
      <c r="B62" s="341">
        <f t="shared" si="2"/>
        <v>245</v>
      </c>
      <c r="C62" s="217">
        <v>245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371</v>
      </c>
      <c r="C63" s="217">
        <v>371</v>
      </c>
      <c r="D63" s="290">
        <f t="shared" si="3"/>
        <v>0</v>
      </c>
      <c r="E63" s="346">
        <v>0</v>
      </c>
      <c r="F63" s="346">
        <v>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188</v>
      </c>
      <c r="C64" s="218">
        <v>188</v>
      </c>
      <c r="D64" s="198">
        <f t="shared" si="3"/>
        <v>0</v>
      </c>
      <c r="E64" s="207">
        <v>0</v>
      </c>
      <c r="F64" s="347">
        <v>0</v>
      </c>
      <c r="G64" s="347">
        <v>0</v>
      </c>
      <c r="H64" s="208">
        <v>0</v>
      </c>
      <c r="I64" s="348">
        <v>0</v>
      </c>
      <c r="J64" s="218">
        <v>0</v>
      </c>
    </row>
    <row r="65" spans="1:10" ht="23.25" customHeight="1">
      <c r="A65" s="340" t="s">
        <v>283</v>
      </c>
      <c r="B65" s="341">
        <f t="shared" si="2"/>
        <v>214</v>
      </c>
      <c r="C65" s="217">
        <v>205</v>
      </c>
      <c r="D65" s="197">
        <f t="shared" si="3"/>
        <v>0</v>
      </c>
      <c r="E65" s="204">
        <v>0</v>
      </c>
      <c r="F65" s="205">
        <v>0</v>
      </c>
      <c r="G65" s="205">
        <v>0</v>
      </c>
      <c r="H65" s="205">
        <v>0</v>
      </c>
      <c r="I65" s="206">
        <v>0</v>
      </c>
      <c r="J65" s="217">
        <v>9</v>
      </c>
    </row>
    <row r="66" spans="1:10" ht="23.25" customHeight="1">
      <c r="A66" s="340" t="s">
        <v>284</v>
      </c>
      <c r="B66" s="341">
        <f t="shared" si="2"/>
        <v>300</v>
      </c>
      <c r="C66" s="217">
        <v>0</v>
      </c>
      <c r="D66" s="197">
        <f t="shared" si="3"/>
        <v>293</v>
      </c>
      <c r="E66" s="204">
        <v>0</v>
      </c>
      <c r="F66" s="346">
        <v>0</v>
      </c>
      <c r="G66" s="205">
        <v>0</v>
      </c>
      <c r="H66" s="346">
        <v>0</v>
      </c>
      <c r="I66" s="206">
        <v>293</v>
      </c>
      <c r="J66" s="217">
        <v>7</v>
      </c>
    </row>
    <row r="67" spans="1:10" ht="23.25" customHeight="1">
      <c r="A67" s="340" t="s">
        <v>285</v>
      </c>
      <c r="B67" s="341">
        <f t="shared" si="2"/>
        <v>188</v>
      </c>
      <c r="C67" s="217">
        <v>0</v>
      </c>
      <c r="D67" s="290">
        <f t="shared" si="3"/>
        <v>185</v>
      </c>
      <c r="E67" s="346">
        <v>0</v>
      </c>
      <c r="F67" s="346">
        <v>0</v>
      </c>
      <c r="G67" s="205">
        <v>0</v>
      </c>
      <c r="H67" s="346">
        <v>0</v>
      </c>
      <c r="I67" s="228">
        <v>185</v>
      </c>
      <c r="J67" s="217">
        <v>3</v>
      </c>
    </row>
    <row r="68" spans="1:10" ht="23.25" customHeight="1">
      <c r="A68" s="340" t="s">
        <v>286</v>
      </c>
      <c r="B68" s="341">
        <f t="shared" si="2"/>
        <v>218</v>
      </c>
      <c r="C68" s="217">
        <v>0</v>
      </c>
      <c r="D68" s="290">
        <f t="shared" si="3"/>
        <v>4</v>
      </c>
      <c r="E68" s="346">
        <v>0</v>
      </c>
      <c r="F68" s="346">
        <v>0</v>
      </c>
      <c r="G68" s="205">
        <v>0</v>
      </c>
      <c r="H68" s="346">
        <v>0</v>
      </c>
      <c r="I68" s="228">
        <v>4</v>
      </c>
      <c r="J68" s="217">
        <v>214</v>
      </c>
    </row>
    <row r="69" spans="1:10" ht="23.25" customHeight="1">
      <c r="A69" s="342" t="s">
        <v>287</v>
      </c>
      <c r="B69" s="343">
        <f t="shared" si="2"/>
        <v>101</v>
      </c>
      <c r="C69" s="218">
        <v>99</v>
      </c>
      <c r="D69" s="198">
        <f t="shared" si="3"/>
        <v>2</v>
      </c>
      <c r="E69" s="207">
        <v>0</v>
      </c>
      <c r="F69" s="347">
        <v>0</v>
      </c>
      <c r="G69" s="208">
        <v>0</v>
      </c>
      <c r="H69" s="347">
        <v>0</v>
      </c>
      <c r="I69" s="348">
        <v>2</v>
      </c>
      <c r="J69" s="218">
        <v>0</v>
      </c>
    </row>
    <row r="70" spans="1:10" ht="23.25" customHeight="1">
      <c r="A70" s="340" t="s">
        <v>288</v>
      </c>
      <c r="B70" s="341">
        <f t="shared" si="2"/>
        <v>267</v>
      </c>
      <c r="C70" s="217">
        <v>15</v>
      </c>
      <c r="D70" s="197">
        <f t="shared" si="3"/>
        <v>252</v>
      </c>
      <c r="E70" s="204">
        <v>0</v>
      </c>
      <c r="F70" s="205">
        <v>0</v>
      </c>
      <c r="G70" s="205">
        <v>0</v>
      </c>
      <c r="H70" s="205">
        <v>0</v>
      </c>
      <c r="I70" s="206">
        <v>252</v>
      </c>
      <c r="J70" s="217">
        <v>0</v>
      </c>
    </row>
    <row r="71" spans="1:10" ht="23.25" customHeight="1">
      <c r="A71" s="340" t="s">
        <v>289</v>
      </c>
      <c r="B71" s="341">
        <f t="shared" si="2"/>
        <v>244</v>
      </c>
      <c r="C71" s="217">
        <v>0</v>
      </c>
      <c r="D71" s="197">
        <f t="shared" si="3"/>
        <v>244</v>
      </c>
      <c r="E71" s="204">
        <v>0</v>
      </c>
      <c r="F71" s="346">
        <v>0</v>
      </c>
      <c r="G71" s="205">
        <v>0</v>
      </c>
      <c r="H71" s="205">
        <v>0</v>
      </c>
      <c r="I71" s="228">
        <v>244</v>
      </c>
      <c r="J71" s="217">
        <v>0</v>
      </c>
    </row>
    <row r="72" spans="1:10" ht="23.25" customHeight="1">
      <c r="A72" s="340" t="s">
        <v>290</v>
      </c>
      <c r="B72" s="341">
        <f t="shared" si="2"/>
        <v>9</v>
      </c>
      <c r="C72" s="217">
        <v>0</v>
      </c>
      <c r="D72" s="290">
        <f t="shared" si="3"/>
        <v>9</v>
      </c>
      <c r="E72" s="346">
        <v>0</v>
      </c>
      <c r="F72" s="205">
        <v>0</v>
      </c>
      <c r="G72" s="205">
        <v>0</v>
      </c>
      <c r="H72" s="205">
        <v>0</v>
      </c>
      <c r="I72" s="228">
        <v>9</v>
      </c>
      <c r="J72" s="217">
        <v>0</v>
      </c>
    </row>
    <row r="73" spans="1:10" ht="23.25" customHeight="1">
      <c r="A73" s="340" t="s">
        <v>291</v>
      </c>
      <c r="B73" s="341">
        <f t="shared" si="2"/>
        <v>38</v>
      </c>
      <c r="C73" s="217">
        <v>0</v>
      </c>
      <c r="D73" s="290">
        <f t="shared" si="3"/>
        <v>38</v>
      </c>
      <c r="E73" s="346">
        <v>0</v>
      </c>
      <c r="F73" s="205">
        <v>0</v>
      </c>
      <c r="G73" s="205">
        <v>0</v>
      </c>
      <c r="H73" s="205">
        <v>0</v>
      </c>
      <c r="I73" s="228">
        <v>38</v>
      </c>
      <c r="J73" s="217">
        <v>0</v>
      </c>
    </row>
    <row r="74" spans="1:10" ht="23.25" customHeight="1">
      <c r="A74" s="342" t="s">
        <v>292</v>
      </c>
      <c r="B74" s="343">
        <f t="shared" si="2"/>
        <v>17</v>
      </c>
      <c r="C74" s="218">
        <v>0</v>
      </c>
      <c r="D74" s="198">
        <f t="shared" si="3"/>
        <v>16</v>
      </c>
      <c r="E74" s="207">
        <v>0</v>
      </c>
      <c r="F74" s="208">
        <v>0</v>
      </c>
      <c r="G74" s="208">
        <v>0</v>
      </c>
      <c r="H74" s="208">
        <v>0</v>
      </c>
      <c r="I74" s="348">
        <v>16</v>
      </c>
      <c r="J74" s="218">
        <v>1</v>
      </c>
    </row>
    <row r="75" spans="1:10" ht="23.25" customHeight="1" thickBot="1">
      <c r="A75" s="340" t="s">
        <v>293</v>
      </c>
      <c r="B75" s="341">
        <f t="shared" si="2"/>
        <v>188</v>
      </c>
      <c r="C75" s="217">
        <v>178</v>
      </c>
      <c r="D75" s="197">
        <f t="shared" si="3"/>
        <v>0</v>
      </c>
      <c r="E75" s="204">
        <v>0</v>
      </c>
      <c r="F75" s="205">
        <v>0</v>
      </c>
      <c r="G75" s="205">
        <v>0</v>
      </c>
      <c r="H75" s="205">
        <v>0</v>
      </c>
      <c r="I75" s="206">
        <v>0</v>
      </c>
      <c r="J75" s="217">
        <v>10</v>
      </c>
    </row>
    <row r="76" spans="1:10" ht="45" customHeight="1">
      <c r="A76" s="320" t="s">
        <v>38</v>
      </c>
      <c r="B76" s="196">
        <f>SUM(B8:B42)</f>
        <v>44820</v>
      </c>
      <c r="C76" s="216">
        <f>SUM(C8:C42)</f>
        <v>9634</v>
      </c>
      <c r="D76" s="191">
        <f aca="true" t="shared" si="4" ref="D76:J76">SUM(D8:D42)</f>
        <v>34270</v>
      </c>
      <c r="E76" s="201">
        <f t="shared" si="4"/>
        <v>0</v>
      </c>
      <c r="F76" s="202">
        <f t="shared" si="4"/>
        <v>91</v>
      </c>
      <c r="G76" s="202">
        <f t="shared" si="4"/>
        <v>0</v>
      </c>
      <c r="H76" s="202">
        <f>SUM(H8:H42)</f>
        <v>0</v>
      </c>
      <c r="I76" s="203">
        <f t="shared" si="4"/>
        <v>34179</v>
      </c>
      <c r="J76" s="216">
        <f t="shared" si="4"/>
        <v>916</v>
      </c>
    </row>
    <row r="77" spans="1:10" ht="45" customHeight="1">
      <c r="A77" s="321" t="s">
        <v>37</v>
      </c>
      <c r="B77" s="197">
        <f aca="true" t="shared" si="5" ref="B77:J77">SUM(B50:B75)</f>
        <v>4261</v>
      </c>
      <c r="C77" s="217">
        <f t="shared" si="5"/>
        <v>2627</v>
      </c>
      <c r="D77" s="192">
        <f t="shared" si="5"/>
        <v>1272</v>
      </c>
      <c r="E77" s="204">
        <f t="shared" si="5"/>
        <v>0</v>
      </c>
      <c r="F77" s="205">
        <f t="shared" si="5"/>
        <v>0</v>
      </c>
      <c r="G77" s="205">
        <f t="shared" si="5"/>
        <v>0</v>
      </c>
      <c r="H77" s="205">
        <f t="shared" si="5"/>
        <v>0</v>
      </c>
      <c r="I77" s="206">
        <f t="shared" si="5"/>
        <v>1272</v>
      </c>
      <c r="J77" s="217">
        <f t="shared" si="5"/>
        <v>362</v>
      </c>
    </row>
    <row r="78" spans="1:10" ht="45" customHeight="1" thickBot="1">
      <c r="A78" s="349" t="s">
        <v>41</v>
      </c>
      <c r="B78" s="200">
        <f>SUM(B76:B77)</f>
        <v>49081</v>
      </c>
      <c r="C78" s="229">
        <f>SUM(C76:C77)</f>
        <v>12261</v>
      </c>
      <c r="D78" s="195">
        <f aca="true" t="shared" si="6" ref="D78:J78">SUM(D76:D77)</f>
        <v>35542</v>
      </c>
      <c r="E78" s="213">
        <f t="shared" si="6"/>
        <v>0</v>
      </c>
      <c r="F78" s="214">
        <f t="shared" si="6"/>
        <v>91</v>
      </c>
      <c r="G78" s="214">
        <f t="shared" si="6"/>
        <v>0</v>
      </c>
      <c r="H78" s="214">
        <f t="shared" si="6"/>
        <v>0</v>
      </c>
      <c r="I78" s="215">
        <f t="shared" si="6"/>
        <v>35451</v>
      </c>
      <c r="J78" s="229">
        <f t="shared" si="6"/>
        <v>1278</v>
      </c>
    </row>
  </sheetData>
  <mergeCells count="22">
    <mergeCell ref="B5:B7"/>
    <mergeCell ref="J5:J7"/>
    <mergeCell ref="B46:J46"/>
    <mergeCell ref="B47:B49"/>
    <mergeCell ref="I6:I7"/>
    <mergeCell ref="F6:F7"/>
    <mergeCell ref="H6:H7"/>
    <mergeCell ref="A46:A49"/>
    <mergeCell ref="D48:D49"/>
    <mergeCell ref="E48:E49"/>
    <mergeCell ref="I48:I49"/>
    <mergeCell ref="G48:G49"/>
    <mergeCell ref="A4:A7"/>
    <mergeCell ref="C5:C7"/>
    <mergeCell ref="B4:J4"/>
    <mergeCell ref="C47:C49"/>
    <mergeCell ref="J47:J49"/>
    <mergeCell ref="D6:D7"/>
    <mergeCell ref="E6:E7"/>
    <mergeCell ref="G6:G7"/>
    <mergeCell ref="H48:H49"/>
    <mergeCell ref="F48:F49"/>
  </mergeCells>
  <printOptions horizontalCentered="1"/>
  <pageMargins left="0.5905511811023623" right="0.5905511811023623" top="0.5905511811023623" bottom="0.5905511811023623" header="0.3937007874015748" footer="0.3937007874015748"/>
  <pageSetup firstPageNumber="43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J78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I50" sqref="I50:I75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164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607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600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600"/>
      <c r="B6" s="600"/>
      <c r="C6" s="60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10"/>
    </row>
    <row r="7" spans="1:10" ht="16.5" customHeight="1" thickBot="1">
      <c r="A7" s="601"/>
      <c r="B7" s="601"/>
      <c r="C7" s="609"/>
      <c r="D7" s="590"/>
      <c r="E7" s="592"/>
      <c r="F7" s="594"/>
      <c r="G7" s="594"/>
      <c r="H7" s="594"/>
      <c r="I7" s="606"/>
      <c r="J7" s="611"/>
    </row>
    <row r="8" spans="1:10" ht="23.25" customHeight="1">
      <c r="A8" s="139" t="s">
        <v>234</v>
      </c>
      <c r="B8" s="327">
        <f aca="true" t="shared" si="0" ref="B8:B42">SUM(C8,D8,J8)</f>
        <v>7354</v>
      </c>
      <c r="C8" s="216">
        <v>0</v>
      </c>
      <c r="D8" s="191">
        <f aca="true" t="shared" si="1" ref="D8:D42">SUM(E8:I8)</f>
        <v>7354</v>
      </c>
      <c r="E8" s="201">
        <v>0</v>
      </c>
      <c r="F8" s="202">
        <v>0</v>
      </c>
      <c r="G8" s="202">
        <v>0</v>
      </c>
      <c r="H8" s="202">
        <v>0</v>
      </c>
      <c r="I8" s="203">
        <v>7354</v>
      </c>
      <c r="J8" s="216">
        <v>0</v>
      </c>
    </row>
    <row r="9" spans="1:10" ht="23.25" customHeight="1">
      <c r="A9" s="328" t="s">
        <v>235</v>
      </c>
      <c r="B9" s="329">
        <f t="shared" si="0"/>
        <v>686</v>
      </c>
      <c r="C9" s="217">
        <v>0</v>
      </c>
      <c r="D9" s="192">
        <f t="shared" si="1"/>
        <v>686</v>
      </c>
      <c r="E9" s="204">
        <v>0</v>
      </c>
      <c r="F9" s="205">
        <v>0</v>
      </c>
      <c r="G9" s="205">
        <v>0</v>
      </c>
      <c r="H9" s="205">
        <v>0</v>
      </c>
      <c r="I9" s="206">
        <v>686</v>
      </c>
      <c r="J9" s="217">
        <v>0</v>
      </c>
    </row>
    <row r="10" spans="1:10" ht="23.25" customHeight="1">
      <c r="A10" s="328" t="s">
        <v>236</v>
      </c>
      <c r="B10" s="329">
        <f t="shared" si="0"/>
        <v>966</v>
      </c>
      <c r="C10" s="217">
        <v>0</v>
      </c>
      <c r="D10" s="192">
        <f t="shared" si="1"/>
        <v>966</v>
      </c>
      <c r="E10" s="204">
        <v>0</v>
      </c>
      <c r="F10" s="205">
        <v>0</v>
      </c>
      <c r="G10" s="205">
        <v>0</v>
      </c>
      <c r="H10" s="205">
        <v>0</v>
      </c>
      <c r="I10" s="206">
        <v>966</v>
      </c>
      <c r="J10" s="217">
        <v>0</v>
      </c>
    </row>
    <row r="11" spans="1:10" ht="23.25" customHeight="1">
      <c r="A11" s="328" t="s">
        <v>237</v>
      </c>
      <c r="B11" s="329">
        <f t="shared" si="0"/>
        <v>530</v>
      </c>
      <c r="C11" s="217">
        <v>0</v>
      </c>
      <c r="D11" s="192">
        <f t="shared" si="1"/>
        <v>530</v>
      </c>
      <c r="E11" s="204">
        <v>0</v>
      </c>
      <c r="F11" s="205">
        <v>0</v>
      </c>
      <c r="G11" s="205">
        <v>0</v>
      </c>
      <c r="H11" s="205">
        <v>0</v>
      </c>
      <c r="I11" s="206">
        <v>530</v>
      </c>
      <c r="J11" s="217">
        <v>0</v>
      </c>
    </row>
    <row r="12" spans="1:10" ht="23.25" customHeight="1">
      <c r="A12" s="330" t="s">
        <v>238</v>
      </c>
      <c r="B12" s="331">
        <f t="shared" si="0"/>
        <v>288</v>
      </c>
      <c r="C12" s="218">
        <v>288</v>
      </c>
      <c r="D12" s="193">
        <f t="shared" si="1"/>
        <v>0</v>
      </c>
      <c r="E12" s="207">
        <v>0</v>
      </c>
      <c r="F12" s="208">
        <v>0</v>
      </c>
      <c r="G12" s="208">
        <v>0</v>
      </c>
      <c r="H12" s="208">
        <v>0</v>
      </c>
      <c r="I12" s="209">
        <v>0</v>
      </c>
      <c r="J12" s="218">
        <v>0</v>
      </c>
    </row>
    <row r="13" spans="1:10" ht="23.25" customHeight="1">
      <c r="A13" s="332" t="s">
        <v>239</v>
      </c>
      <c r="B13" s="333">
        <f t="shared" si="0"/>
        <v>331</v>
      </c>
      <c r="C13" s="219">
        <v>331</v>
      </c>
      <c r="D13" s="194">
        <f t="shared" si="1"/>
        <v>0</v>
      </c>
      <c r="E13" s="210">
        <v>0</v>
      </c>
      <c r="F13" s="211">
        <v>0</v>
      </c>
      <c r="G13" s="211">
        <v>0</v>
      </c>
      <c r="H13" s="211">
        <v>0</v>
      </c>
      <c r="I13" s="212">
        <v>0</v>
      </c>
      <c r="J13" s="219">
        <v>0</v>
      </c>
    </row>
    <row r="14" spans="1:10" ht="23.25" customHeight="1">
      <c r="A14" s="328" t="s">
        <v>240</v>
      </c>
      <c r="B14" s="329">
        <f t="shared" si="0"/>
        <v>463</v>
      </c>
      <c r="C14" s="217">
        <v>0</v>
      </c>
      <c r="D14" s="192">
        <f t="shared" si="1"/>
        <v>463</v>
      </c>
      <c r="E14" s="204">
        <v>0</v>
      </c>
      <c r="F14" s="205">
        <v>0</v>
      </c>
      <c r="G14" s="205">
        <v>0</v>
      </c>
      <c r="H14" s="205">
        <v>0</v>
      </c>
      <c r="I14" s="206">
        <v>463</v>
      </c>
      <c r="J14" s="217">
        <v>0</v>
      </c>
    </row>
    <row r="15" spans="1:10" ht="23.25" customHeight="1">
      <c r="A15" s="328" t="s">
        <v>241</v>
      </c>
      <c r="B15" s="329">
        <f t="shared" si="0"/>
        <v>510</v>
      </c>
      <c r="C15" s="217">
        <v>0</v>
      </c>
      <c r="D15" s="192">
        <f t="shared" si="1"/>
        <v>510</v>
      </c>
      <c r="E15" s="204">
        <v>0</v>
      </c>
      <c r="F15" s="205">
        <v>0</v>
      </c>
      <c r="G15" s="205">
        <v>0</v>
      </c>
      <c r="H15" s="205">
        <v>0</v>
      </c>
      <c r="I15" s="206">
        <v>510</v>
      </c>
      <c r="J15" s="217">
        <v>0</v>
      </c>
    </row>
    <row r="16" spans="1:10" ht="23.25" customHeight="1">
      <c r="A16" s="328" t="s">
        <v>242</v>
      </c>
      <c r="B16" s="329">
        <f t="shared" si="0"/>
        <v>102</v>
      </c>
      <c r="C16" s="217">
        <v>0</v>
      </c>
      <c r="D16" s="192">
        <f t="shared" si="1"/>
        <v>102</v>
      </c>
      <c r="E16" s="204">
        <v>0</v>
      </c>
      <c r="F16" s="205">
        <v>0</v>
      </c>
      <c r="G16" s="205">
        <v>0</v>
      </c>
      <c r="H16" s="205">
        <v>0</v>
      </c>
      <c r="I16" s="206">
        <v>102</v>
      </c>
      <c r="J16" s="217">
        <v>0</v>
      </c>
    </row>
    <row r="17" spans="1:10" ht="23.25" customHeight="1">
      <c r="A17" s="330" t="s">
        <v>243</v>
      </c>
      <c r="B17" s="331">
        <f t="shared" si="0"/>
        <v>154</v>
      </c>
      <c r="C17" s="218">
        <v>0</v>
      </c>
      <c r="D17" s="193">
        <f t="shared" si="1"/>
        <v>154</v>
      </c>
      <c r="E17" s="207">
        <v>0</v>
      </c>
      <c r="F17" s="208">
        <v>0</v>
      </c>
      <c r="G17" s="208">
        <v>0</v>
      </c>
      <c r="H17" s="208">
        <v>0</v>
      </c>
      <c r="I17" s="209">
        <v>154</v>
      </c>
      <c r="J17" s="218">
        <v>0</v>
      </c>
    </row>
    <row r="18" spans="1:10" ht="23.25" customHeight="1">
      <c r="A18" s="332" t="s">
        <v>244</v>
      </c>
      <c r="B18" s="333">
        <f t="shared" si="0"/>
        <v>347</v>
      </c>
      <c r="C18" s="219">
        <v>0</v>
      </c>
      <c r="D18" s="194">
        <f t="shared" si="1"/>
        <v>347</v>
      </c>
      <c r="E18" s="210">
        <v>0</v>
      </c>
      <c r="F18" s="211">
        <v>0</v>
      </c>
      <c r="G18" s="211">
        <v>0</v>
      </c>
      <c r="H18" s="211">
        <v>0</v>
      </c>
      <c r="I18" s="212">
        <v>347</v>
      </c>
      <c r="J18" s="219">
        <v>0</v>
      </c>
    </row>
    <row r="19" spans="1:10" ht="23.25" customHeight="1">
      <c r="A19" s="328" t="s">
        <v>245</v>
      </c>
      <c r="B19" s="329">
        <f t="shared" si="0"/>
        <v>943</v>
      </c>
      <c r="C19" s="217">
        <v>0</v>
      </c>
      <c r="D19" s="192">
        <f t="shared" si="1"/>
        <v>943</v>
      </c>
      <c r="E19" s="204">
        <v>0</v>
      </c>
      <c r="F19" s="205">
        <v>0</v>
      </c>
      <c r="G19" s="205">
        <v>0</v>
      </c>
      <c r="H19" s="205">
        <v>0</v>
      </c>
      <c r="I19" s="206">
        <v>943</v>
      </c>
      <c r="J19" s="217">
        <v>0</v>
      </c>
    </row>
    <row r="20" spans="1:10" ht="23.25" customHeight="1">
      <c r="A20" s="328" t="s">
        <v>246</v>
      </c>
      <c r="B20" s="329">
        <f t="shared" si="0"/>
        <v>395</v>
      </c>
      <c r="C20" s="217">
        <v>128</v>
      </c>
      <c r="D20" s="192">
        <f t="shared" si="1"/>
        <v>266</v>
      </c>
      <c r="E20" s="204">
        <v>0</v>
      </c>
      <c r="F20" s="205">
        <v>0</v>
      </c>
      <c r="G20" s="205">
        <v>0</v>
      </c>
      <c r="H20" s="205">
        <v>0</v>
      </c>
      <c r="I20" s="206">
        <v>266</v>
      </c>
      <c r="J20" s="217">
        <v>1</v>
      </c>
    </row>
    <row r="21" spans="1:10" ht="23.25" customHeight="1">
      <c r="A21" s="328" t="s">
        <v>247</v>
      </c>
      <c r="B21" s="329">
        <f t="shared" si="0"/>
        <v>248</v>
      </c>
      <c r="C21" s="217">
        <v>0</v>
      </c>
      <c r="D21" s="192">
        <f t="shared" si="1"/>
        <v>248</v>
      </c>
      <c r="E21" s="204">
        <v>0</v>
      </c>
      <c r="F21" s="205">
        <v>0</v>
      </c>
      <c r="G21" s="205">
        <v>0</v>
      </c>
      <c r="H21" s="205">
        <v>0</v>
      </c>
      <c r="I21" s="206">
        <v>248</v>
      </c>
      <c r="J21" s="217">
        <v>0</v>
      </c>
    </row>
    <row r="22" spans="1:10" ht="23.25" customHeight="1">
      <c r="A22" s="330" t="s">
        <v>248</v>
      </c>
      <c r="B22" s="331">
        <f t="shared" si="0"/>
        <v>228</v>
      </c>
      <c r="C22" s="218">
        <v>0</v>
      </c>
      <c r="D22" s="193">
        <f t="shared" si="1"/>
        <v>225</v>
      </c>
      <c r="E22" s="207">
        <v>0</v>
      </c>
      <c r="F22" s="208">
        <v>0</v>
      </c>
      <c r="G22" s="208">
        <v>0</v>
      </c>
      <c r="H22" s="208">
        <v>0</v>
      </c>
      <c r="I22" s="209">
        <v>225</v>
      </c>
      <c r="J22" s="218">
        <v>3</v>
      </c>
    </row>
    <row r="23" spans="1:10" ht="23.25" customHeight="1">
      <c r="A23" s="332" t="s">
        <v>249</v>
      </c>
      <c r="B23" s="333">
        <f t="shared" si="0"/>
        <v>213</v>
      </c>
      <c r="C23" s="219">
        <v>213</v>
      </c>
      <c r="D23" s="194">
        <f t="shared" si="1"/>
        <v>0</v>
      </c>
      <c r="E23" s="210">
        <v>0</v>
      </c>
      <c r="F23" s="211">
        <v>0</v>
      </c>
      <c r="G23" s="211">
        <v>0</v>
      </c>
      <c r="H23" s="211">
        <v>0</v>
      </c>
      <c r="I23" s="212">
        <v>0</v>
      </c>
      <c r="J23" s="219">
        <v>0</v>
      </c>
    </row>
    <row r="24" spans="1:10" ht="23.25" customHeight="1">
      <c r="A24" s="328" t="s">
        <v>250</v>
      </c>
      <c r="B24" s="329">
        <f t="shared" si="0"/>
        <v>96</v>
      </c>
      <c r="C24" s="217">
        <v>0</v>
      </c>
      <c r="D24" s="192">
        <f t="shared" si="1"/>
        <v>96</v>
      </c>
      <c r="E24" s="204">
        <v>0</v>
      </c>
      <c r="F24" s="205">
        <v>0</v>
      </c>
      <c r="G24" s="205">
        <v>0</v>
      </c>
      <c r="H24" s="205">
        <v>0</v>
      </c>
      <c r="I24" s="206">
        <v>96</v>
      </c>
      <c r="J24" s="217">
        <v>0</v>
      </c>
    </row>
    <row r="25" spans="1:10" ht="23.25" customHeight="1">
      <c r="A25" s="328" t="s">
        <v>251</v>
      </c>
      <c r="B25" s="329">
        <f t="shared" si="0"/>
        <v>227</v>
      </c>
      <c r="C25" s="217">
        <v>227</v>
      </c>
      <c r="D25" s="192">
        <f t="shared" si="1"/>
        <v>0</v>
      </c>
      <c r="E25" s="204">
        <v>0</v>
      </c>
      <c r="F25" s="205">
        <v>0</v>
      </c>
      <c r="G25" s="205">
        <v>0</v>
      </c>
      <c r="H25" s="205">
        <v>0</v>
      </c>
      <c r="I25" s="206">
        <v>0</v>
      </c>
      <c r="J25" s="217">
        <v>0</v>
      </c>
    </row>
    <row r="26" spans="1:10" ht="23.25" customHeight="1">
      <c r="A26" s="328" t="s">
        <v>252</v>
      </c>
      <c r="B26" s="329">
        <f t="shared" si="0"/>
        <v>349</v>
      </c>
      <c r="C26" s="217">
        <v>0</v>
      </c>
      <c r="D26" s="192">
        <f t="shared" si="1"/>
        <v>349</v>
      </c>
      <c r="E26" s="204">
        <v>0</v>
      </c>
      <c r="F26" s="205">
        <v>0</v>
      </c>
      <c r="G26" s="205">
        <v>0</v>
      </c>
      <c r="H26" s="205">
        <v>0</v>
      </c>
      <c r="I26" s="206">
        <v>349</v>
      </c>
      <c r="J26" s="217">
        <v>0</v>
      </c>
    </row>
    <row r="27" spans="1:10" ht="23.25" customHeight="1">
      <c r="A27" s="330" t="s">
        <v>253</v>
      </c>
      <c r="B27" s="331">
        <f t="shared" si="0"/>
        <v>219</v>
      </c>
      <c r="C27" s="218">
        <v>219</v>
      </c>
      <c r="D27" s="193">
        <f t="shared" si="1"/>
        <v>0</v>
      </c>
      <c r="E27" s="207">
        <v>0</v>
      </c>
      <c r="F27" s="208">
        <v>0</v>
      </c>
      <c r="G27" s="208">
        <v>0</v>
      </c>
      <c r="H27" s="208">
        <v>0</v>
      </c>
      <c r="I27" s="209">
        <v>0</v>
      </c>
      <c r="J27" s="218">
        <v>0</v>
      </c>
    </row>
    <row r="28" spans="1:10" ht="23.25" customHeight="1">
      <c r="A28" s="332" t="s">
        <v>254</v>
      </c>
      <c r="B28" s="333">
        <f t="shared" si="0"/>
        <v>84</v>
      </c>
      <c r="C28" s="219">
        <v>84</v>
      </c>
      <c r="D28" s="194">
        <f t="shared" si="1"/>
        <v>0</v>
      </c>
      <c r="E28" s="210">
        <v>0</v>
      </c>
      <c r="F28" s="211">
        <v>0</v>
      </c>
      <c r="G28" s="211">
        <v>0</v>
      </c>
      <c r="H28" s="211">
        <v>0</v>
      </c>
      <c r="I28" s="212">
        <v>0</v>
      </c>
      <c r="J28" s="219">
        <v>0</v>
      </c>
    </row>
    <row r="29" spans="1:10" ht="23.25" customHeight="1">
      <c r="A29" s="328" t="s">
        <v>255</v>
      </c>
      <c r="B29" s="329">
        <f t="shared" si="0"/>
        <v>298</v>
      </c>
      <c r="C29" s="217">
        <v>0</v>
      </c>
      <c r="D29" s="192">
        <f t="shared" si="1"/>
        <v>298</v>
      </c>
      <c r="E29" s="204">
        <v>0</v>
      </c>
      <c r="F29" s="205">
        <v>0</v>
      </c>
      <c r="G29" s="205">
        <v>0</v>
      </c>
      <c r="H29" s="205">
        <v>0</v>
      </c>
      <c r="I29" s="206">
        <v>298</v>
      </c>
      <c r="J29" s="217">
        <v>0</v>
      </c>
    </row>
    <row r="30" spans="1:10" ht="23.25" customHeight="1">
      <c r="A30" s="328" t="s">
        <v>256</v>
      </c>
      <c r="B30" s="329">
        <f t="shared" si="0"/>
        <v>184</v>
      </c>
      <c r="C30" s="217">
        <v>184</v>
      </c>
      <c r="D30" s="192">
        <f t="shared" si="1"/>
        <v>0</v>
      </c>
      <c r="E30" s="204">
        <v>0</v>
      </c>
      <c r="F30" s="205">
        <v>0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97</v>
      </c>
      <c r="C31" s="217">
        <v>0</v>
      </c>
      <c r="D31" s="192">
        <f t="shared" si="1"/>
        <v>97</v>
      </c>
      <c r="E31" s="204">
        <v>0</v>
      </c>
      <c r="F31" s="205">
        <v>0</v>
      </c>
      <c r="G31" s="205">
        <v>0</v>
      </c>
      <c r="H31" s="205">
        <v>0</v>
      </c>
      <c r="I31" s="206">
        <v>97</v>
      </c>
      <c r="J31" s="217">
        <v>0</v>
      </c>
    </row>
    <row r="32" spans="1:10" ht="23.25" customHeight="1">
      <c r="A32" s="330" t="s">
        <v>258</v>
      </c>
      <c r="B32" s="331">
        <f t="shared" si="0"/>
        <v>154</v>
      </c>
      <c r="C32" s="218">
        <v>0</v>
      </c>
      <c r="D32" s="193">
        <f t="shared" si="1"/>
        <v>154</v>
      </c>
      <c r="E32" s="207">
        <v>0</v>
      </c>
      <c r="F32" s="208">
        <v>0</v>
      </c>
      <c r="G32" s="208">
        <v>0</v>
      </c>
      <c r="H32" s="208">
        <v>0</v>
      </c>
      <c r="I32" s="209">
        <v>154</v>
      </c>
      <c r="J32" s="218">
        <v>0</v>
      </c>
    </row>
    <row r="33" spans="1:10" ht="23.25" customHeight="1">
      <c r="A33" s="332" t="s">
        <v>259</v>
      </c>
      <c r="B33" s="333">
        <f t="shared" si="0"/>
        <v>173</v>
      </c>
      <c r="C33" s="219">
        <v>173</v>
      </c>
      <c r="D33" s="194">
        <f t="shared" si="1"/>
        <v>0</v>
      </c>
      <c r="E33" s="210">
        <v>0</v>
      </c>
      <c r="F33" s="211">
        <v>0</v>
      </c>
      <c r="G33" s="211">
        <v>0</v>
      </c>
      <c r="H33" s="211">
        <v>0</v>
      </c>
      <c r="I33" s="212">
        <v>0</v>
      </c>
      <c r="J33" s="219">
        <v>0</v>
      </c>
    </row>
    <row r="34" spans="1:10" ht="23.25" customHeight="1">
      <c r="A34" s="328" t="s">
        <v>260</v>
      </c>
      <c r="B34" s="329">
        <f t="shared" si="0"/>
        <v>116</v>
      </c>
      <c r="C34" s="217">
        <v>116</v>
      </c>
      <c r="D34" s="192">
        <f t="shared" si="1"/>
        <v>0</v>
      </c>
      <c r="E34" s="204">
        <v>0</v>
      </c>
      <c r="F34" s="205">
        <v>0</v>
      </c>
      <c r="G34" s="205">
        <v>0</v>
      </c>
      <c r="H34" s="205">
        <v>0</v>
      </c>
      <c r="I34" s="206">
        <v>0</v>
      </c>
      <c r="J34" s="217">
        <v>0</v>
      </c>
    </row>
    <row r="35" spans="1:10" ht="23.25" customHeight="1">
      <c r="A35" s="328" t="s">
        <v>261</v>
      </c>
      <c r="B35" s="329">
        <f t="shared" si="0"/>
        <v>63</v>
      </c>
      <c r="C35" s="217">
        <v>63</v>
      </c>
      <c r="D35" s="192">
        <f t="shared" si="1"/>
        <v>0</v>
      </c>
      <c r="E35" s="204">
        <v>0</v>
      </c>
      <c r="F35" s="205">
        <v>0</v>
      </c>
      <c r="G35" s="205">
        <v>0</v>
      </c>
      <c r="H35" s="205">
        <v>0</v>
      </c>
      <c r="I35" s="206">
        <v>0</v>
      </c>
      <c r="J35" s="217">
        <v>0</v>
      </c>
    </row>
    <row r="36" spans="1:10" ht="23.25" customHeight="1">
      <c r="A36" s="328" t="s">
        <v>262</v>
      </c>
      <c r="B36" s="329">
        <f t="shared" si="0"/>
        <v>152</v>
      </c>
      <c r="C36" s="217">
        <v>0</v>
      </c>
      <c r="D36" s="192">
        <f t="shared" si="1"/>
        <v>152</v>
      </c>
      <c r="E36" s="204">
        <v>0</v>
      </c>
      <c r="F36" s="205">
        <v>0</v>
      </c>
      <c r="G36" s="205">
        <v>0</v>
      </c>
      <c r="H36" s="205">
        <v>0</v>
      </c>
      <c r="I36" s="206">
        <v>152</v>
      </c>
      <c r="J36" s="217">
        <v>0</v>
      </c>
    </row>
    <row r="37" spans="1:10" ht="23.25" customHeight="1">
      <c r="A37" s="330" t="s">
        <v>263</v>
      </c>
      <c r="B37" s="331">
        <f t="shared" si="0"/>
        <v>192</v>
      </c>
      <c r="C37" s="218">
        <v>149</v>
      </c>
      <c r="D37" s="193">
        <f t="shared" si="1"/>
        <v>43</v>
      </c>
      <c r="E37" s="207">
        <v>0</v>
      </c>
      <c r="F37" s="208">
        <v>0</v>
      </c>
      <c r="G37" s="208">
        <v>0</v>
      </c>
      <c r="H37" s="208">
        <v>0</v>
      </c>
      <c r="I37" s="209">
        <v>43</v>
      </c>
      <c r="J37" s="218">
        <v>0</v>
      </c>
    </row>
    <row r="38" spans="1:10" ht="23.25" customHeight="1">
      <c r="A38" s="332" t="s">
        <v>264</v>
      </c>
      <c r="B38" s="333">
        <f t="shared" si="0"/>
        <v>224</v>
      </c>
      <c r="C38" s="219">
        <v>224</v>
      </c>
      <c r="D38" s="194">
        <f t="shared" si="1"/>
        <v>0</v>
      </c>
      <c r="E38" s="210">
        <v>0</v>
      </c>
      <c r="F38" s="211">
        <v>0</v>
      </c>
      <c r="G38" s="211">
        <v>0</v>
      </c>
      <c r="H38" s="211">
        <v>0</v>
      </c>
      <c r="I38" s="212">
        <v>0</v>
      </c>
      <c r="J38" s="219">
        <v>0</v>
      </c>
    </row>
    <row r="39" spans="1:10" ht="23.25" customHeight="1">
      <c r="A39" s="328" t="s">
        <v>265</v>
      </c>
      <c r="B39" s="329">
        <f t="shared" si="0"/>
        <v>44</v>
      </c>
      <c r="C39" s="217">
        <v>44</v>
      </c>
      <c r="D39" s="192">
        <f t="shared" si="1"/>
        <v>0</v>
      </c>
      <c r="E39" s="204">
        <v>0</v>
      </c>
      <c r="F39" s="205">
        <v>0</v>
      </c>
      <c r="G39" s="205">
        <v>0</v>
      </c>
      <c r="H39" s="205">
        <v>0</v>
      </c>
      <c r="I39" s="206">
        <v>0</v>
      </c>
      <c r="J39" s="217">
        <v>0</v>
      </c>
    </row>
    <row r="40" spans="1:10" ht="23.25" customHeight="1">
      <c r="A40" s="328" t="s">
        <v>266</v>
      </c>
      <c r="B40" s="329">
        <f t="shared" si="0"/>
        <v>96</v>
      </c>
      <c r="C40" s="217">
        <v>96</v>
      </c>
      <c r="D40" s="192">
        <f t="shared" si="1"/>
        <v>0</v>
      </c>
      <c r="E40" s="204">
        <v>0</v>
      </c>
      <c r="F40" s="205">
        <v>0</v>
      </c>
      <c r="G40" s="205">
        <v>0</v>
      </c>
      <c r="H40" s="205">
        <v>0</v>
      </c>
      <c r="I40" s="206">
        <v>0</v>
      </c>
      <c r="J40" s="217">
        <v>0</v>
      </c>
    </row>
    <row r="41" spans="1:10" ht="23.25" customHeight="1">
      <c r="A41" s="328" t="s">
        <v>267</v>
      </c>
      <c r="B41" s="329">
        <f t="shared" si="0"/>
        <v>201</v>
      </c>
      <c r="C41" s="217">
        <v>201</v>
      </c>
      <c r="D41" s="192">
        <f t="shared" si="1"/>
        <v>0</v>
      </c>
      <c r="E41" s="204">
        <v>0</v>
      </c>
      <c r="F41" s="205">
        <v>0</v>
      </c>
      <c r="G41" s="205">
        <v>0</v>
      </c>
      <c r="H41" s="205">
        <v>0</v>
      </c>
      <c r="I41" s="206">
        <v>0</v>
      </c>
      <c r="J41" s="217">
        <v>0</v>
      </c>
    </row>
    <row r="42" spans="1:10" ht="23.25" customHeight="1" thickBot="1">
      <c r="A42" s="334" t="s">
        <v>196</v>
      </c>
      <c r="B42" s="335">
        <f t="shared" si="0"/>
        <v>20</v>
      </c>
      <c r="C42" s="229">
        <v>0</v>
      </c>
      <c r="D42" s="195">
        <f t="shared" si="1"/>
        <v>20</v>
      </c>
      <c r="E42" s="213">
        <v>0</v>
      </c>
      <c r="F42" s="214">
        <v>0</v>
      </c>
      <c r="G42" s="214">
        <v>0</v>
      </c>
      <c r="H42" s="214">
        <v>0</v>
      </c>
      <c r="I42" s="215">
        <v>20</v>
      </c>
      <c r="J42" s="229">
        <v>0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165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607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600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600"/>
      <c r="B48" s="600"/>
      <c r="C48" s="60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10"/>
    </row>
    <row r="49" spans="1:10" ht="16.5" customHeight="1" thickBot="1">
      <c r="A49" s="601"/>
      <c r="B49" s="601"/>
      <c r="C49" s="609"/>
      <c r="D49" s="590"/>
      <c r="E49" s="592"/>
      <c r="F49" s="594"/>
      <c r="G49" s="594"/>
      <c r="H49" s="594"/>
      <c r="I49" s="606"/>
      <c r="J49" s="611"/>
    </row>
    <row r="50" spans="1:10" ht="23.25" customHeight="1">
      <c r="A50" s="338" t="s">
        <v>268</v>
      </c>
      <c r="B50" s="339">
        <f aca="true" t="shared" si="2" ref="B50:B75">SUM(C50,D50,J50)</f>
        <v>33</v>
      </c>
      <c r="C50" s="216">
        <v>0</v>
      </c>
      <c r="D50" s="196">
        <f>SUM(E50:I50)</f>
        <v>33</v>
      </c>
      <c r="E50" s="201">
        <v>0</v>
      </c>
      <c r="F50" s="202">
        <v>0</v>
      </c>
      <c r="G50" s="202">
        <v>0</v>
      </c>
      <c r="H50" s="202">
        <v>0</v>
      </c>
      <c r="I50" s="203">
        <v>33</v>
      </c>
      <c r="J50" s="216">
        <v>0</v>
      </c>
    </row>
    <row r="51" spans="1:10" ht="23.25" customHeight="1">
      <c r="A51" s="340" t="s">
        <v>269</v>
      </c>
      <c r="B51" s="341">
        <f t="shared" si="2"/>
        <v>113</v>
      </c>
      <c r="C51" s="217">
        <v>113</v>
      </c>
      <c r="D51" s="197">
        <f aca="true" t="shared" si="3" ref="D51:D75">SUM(E51:I51)</f>
        <v>0</v>
      </c>
      <c r="E51" s="204">
        <v>0</v>
      </c>
      <c r="F51" s="205">
        <v>0</v>
      </c>
      <c r="G51" s="205">
        <v>0</v>
      </c>
      <c r="H51" s="205">
        <v>0</v>
      </c>
      <c r="I51" s="206">
        <v>0</v>
      </c>
      <c r="J51" s="217">
        <v>0</v>
      </c>
    </row>
    <row r="52" spans="1:10" ht="23.25" customHeight="1">
      <c r="A52" s="340" t="s">
        <v>270</v>
      </c>
      <c r="B52" s="341">
        <f t="shared" si="2"/>
        <v>30</v>
      </c>
      <c r="C52" s="217">
        <v>30</v>
      </c>
      <c r="D52" s="197">
        <f t="shared" si="3"/>
        <v>0</v>
      </c>
      <c r="E52" s="204">
        <v>0</v>
      </c>
      <c r="F52" s="205">
        <v>0</v>
      </c>
      <c r="G52" s="205">
        <v>0</v>
      </c>
      <c r="H52" s="205">
        <v>0</v>
      </c>
      <c r="I52" s="206">
        <v>0</v>
      </c>
      <c r="J52" s="217">
        <v>0</v>
      </c>
    </row>
    <row r="53" spans="1:10" ht="23.25" customHeight="1">
      <c r="A53" s="340" t="s">
        <v>271</v>
      </c>
      <c r="B53" s="341">
        <f t="shared" si="2"/>
        <v>12</v>
      </c>
      <c r="C53" s="217">
        <v>12</v>
      </c>
      <c r="D53" s="197">
        <f t="shared" si="3"/>
        <v>0</v>
      </c>
      <c r="E53" s="204">
        <v>0</v>
      </c>
      <c r="F53" s="205">
        <v>0</v>
      </c>
      <c r="G53" s="205">
        <v>0</v>
      </c>
      <c r="H53" s="205">
        <v>0</v>
      </c>
      <c r="I53" s="206">
        <v>0</v>
      </c>
      <c r="J53" s="217">
        <v>0</v>
      </c>
    </row>
    <row r="54" spans="1:10" ht="23.25" customHeight="1">
      <c r="A54" s="342" t="s">
        <v>272</v>
      </c>
      <c r="B54" s="343">
        <f t="shared" si="2"/>
        <v>43</v>
      </c>
      <c r="C54" s="218">
        <v>5</v>
      </c>
      <c r="D54" s="198">
        <f t="shared" si="3"/>
        <v>0</v>
      </c>
      <c r="E54" s="207">
        <v>0</v>
      </c>
      <c r="F54" s="208">
        <v>0</v>
      </c>
      <c r="G54" s="208">
        <v>0</v>
      </c>
      <c r="H54" s="208">
        <v>0</v>
      </c>
      <c r="I54" s="209">
        <v>0</v>
      </c>
      <c r="J54" s="218">
        <v>38</v>
      </c>
    </row>
    <row r="55" spans="1:10" ht="23.25" customHeight="1">
      <c r="A55" s="344" t="s">
        <v>273</v>
      </c>
      <c r="B55" s="345">
        <f t="shared" si="2"/>
        <v>28</v>
      </c>
      <c r="C55" s="219">
        <v>28</v>
      </c>
      <c r="D55" s="199">
        <f t="shared" si="3"/>
        <v>0</v>
      </c>
      <c r="E55" s="210">
        <v>0</v>
      </c>
      <c r="F55" s="211">
        <v>0</v>
      </c>
      <c r="G55" s="211">
        <v>0</v>
      </c>
      <c r="H55" s="211">
        <v>0</v>
      </c>
      <c r="I55" s="212">
        <v>0</v>
      </c>
      <c r="J55" s="219">
        <v>0</v>
      </c>
    </row>
    <row r="56" spans="1:10" ht="23.25" customHeight="1">
      <c r="A56" s="340" t="s">
        <v>274</v>
      </c>
      <c r="B56" s="341">
        <f t="shared" si="2"/>
        <v>24</v>
      </c>
      <c r="C56" s="217">
        <v>0</v>
      </c>
      <c r="D56" s="197">
        <f t="shared" si="3"/>
        <v>24</v>
      </c>
      <c r="E56" s="204">
        <v>0</v>
      </c>
      <c r="F56" s="205">
        <v>0</v>
      </c>
      <c r="G56" s="205">
        <v>0</v>
      </c>
      <c r="H56" s="205">
        <v>0</v>
      </c>
      <c r="I56" s="206">
        <v>24</v>
      </c>
      <c r="J56" s="217">
        <v>0</v>
      </c>
    </row>
    <row r="57" spans="1:10" ht="23.25" customHeight="1">
      <c r="A57" s="340" t="s">
        <v>275</v>
      </c>
      <c r="B57" s="341">
        <f t="shared" si="2"/>
        <v>22</v>
      </c>
      <c r="C57" s="217">
        <v>22</v>
      </c>
      <c r="D57" s="197">
        <f t="shared" si="3"/>
        <v>0</v>
      </c>
      <c r="E57" s="204">
        <v>0</v>
      </c>
      <c r="F57" s="205">
        <v>0</v>
      </c>
      <c r="G57" s="205">
        <v>0</v>
      </c>
      <c r="H57" s="205">
        <v>0</v>
      </c>
      <c r="I57" s="206">
        <v>0</v>
      </c>
      <c r="J57" s="217">
        <v>0</v>
      </c>
    </row>
    <row r="58" spans="1:10" ht="23.25" customHeight="1">
      <c r="A58" s="340" t="s">
        <v>276</v>
      </c>
      <c r="B58" s="341">
        <f t="shared" si="2"/>
        <v>49</v>
      </c>
      <c r="C58" s="217">
        <v>49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0</v>
      </c>
    </row>
    <row r="59" spans="1:10" ht="23.25" customHeight="1">
      <c r="A59" s="342" t="s">
        <v>277</v>
      </c>
      <c r="B59" s="343">
        <f t="shared" si="2"/>
        <v>39</v>
      </c>
      <c r="C59" s="218">
        <v>39</v>
      </c>
      <c r="D59" s="198">
        <f t="shared" si="3"/>
        <v>0</v>
      </c>
      <c r="E59" s="207">
        <v>0</v>
      </c>
      <c r="F59" s="208">
        <v>0</v>
      </c>
      <c r="G59" s="208">
        <v>0</v>
      </c>
      <c r="H59" s="208">
        <v>0</v>
      </c>
      <c r="I59" s="209">
        <v>0</v>
      </c>
      <c r="J59" s="218">
        <v>0</v>
      </c>
    </row>
    <row r="60" spans="1:10" ht="23.25" customHeight="1">
      <c r="A60" s="344" t="s">
        <v>278</v>
      </c>
      <c r="B60" s="345">
        <f t="shared" si="2"/>
        <v>68</v>
      </c>
      <c r="C60" s="219">
        <v>68</v>
      </c>
      <c r="D60" s="199">
        <f t="shared" si="3"/>
        <v>0</v>
      </c>
      <c r="E60" s="210">
        <v>0</v>
      </c>
      <c r="F60" s="211">
        <v>0</v>
      </c>
      <c r="G60" s="211">
        <v>0</v>
      </c>
      <c r="H60" s="211">
        <v>0</v>
      </c>
      <c r="I60" s="212">
        <v>0</v>
      </c>
      <c r="J60" s="219">
        <v>0</v>
      </c>
    </row>
    <row r="61" spans="1:10" ht="23.25" customHeight="1">
      <c r="A61" s="340" t="s">
        <v>279</v>
      </c>
      <c r="B61" s="341">
        <f t="shared" si="2"/>
        <v>5</v>
      </c>
      <c r="C61" s="217">
        <v>5</v>
      </c>
      <c r="D61" s="197">
        <f t="shared" si="3"/>
        <v>0</v>
      </c>
      <c r="E61" s="204">
        <v>0</v>
      </c>
      <c r="F61" s="205">
        <v>0</v>
      </c>
      <c r="G61" s="205">
        <v>0</v>
      </c>
      <c r="H61" s="205">
        <v>0</v>
      </c>
      <c r="I61" s="228">
        <v>0</v>
      </c>
      <c r="J61" s="217">
        <v>0</v>
      </c>
    </row>
    <row r="62" spans="1:10" ht="23.25" customHeight="1">
      <c r="A62" s="340" t="s">
        <v>280</v>
      </c>
      <c r="B62" s="341">
        <f t="shared" si="2"/>
        <v>68</v>
      </c>
      <c r="C62" s="217">
        <v>68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129</v>
      </c>
      <c r="C63" s="217">
        <v>129</v>
      </c>
      <c r="D63" s="290">
        <f t="shared" si="3"/>
        <v>0</v>
      </c>
      <c r="E63" s="346">
        <v>0</v>
      </c>
      <c r="F63" s="346">
        <v>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55</v>
      </c>
      <c r="C64" s="218">
        <v>0</v>
      </c>
      <c r="D64" s="198">
        <f t="shared" si="3"/>
        <v>55</v>
      </c>
      <c r="E64" s="207">
        <v>0</v>
      </c>
      <c r="F64" s="347">
        <v>0</v>
      </c>
      <c r="G64" s="347">
        <v>0</v>
      </c>
      <c r="H64" s="208">
        <v>0</v>
      </c>
      <c r="I64" s="348">
        <v>55</v>
      </c>
      <c r="J64" s="218">
        <v>0</v>
      </c>
    </row>
    <row r="65" spans="1:10" ht="23.25" customHeight="1">
      <c r="A65" s="340" t="s">
        <v>283</v>
      </c>
      <c r="B65" s="341">
        <f t="shared" si="2"/>
        <v>57</v>
      </c>
      <c r="C65" s="217">
        <v>0</v>
      </c>
      <c r="D65" s="197">
        <f t="shared" si="3"/>
        <v>57</v>
      </c>
      <c r="E65" s="204">
        <v>0</v>
      </c>
      <c r="F65" s="205">
        <v>0</v>
      </c>
      <c r="G65" s="205">
        <v>0</v>
      </c>
      <c r="H65" s="205">
        <v>0</v>
      </c>
      <c r="I65" s="206">
        <v>57</v>
      </c>
      <c r="J65" s="217">
        <v>0</v>
      </c>
    </row>
    <row r="66" spans="1:10" ht="23.25" customHeight="1">
      <c r="A66" s="340" t="s">
        <v>284</v>
      </c>
      <c r="B66" s="341">
        <f t="shared" si="2"/>
        <v>154</v>
      </c>
      <c r="C66" s="217">
        <v>0</v>
      </c>
      <c r="D66" s="197">
        <f t="shared" si="3"/>
        <v>154</v>
      </c>
      <c r="E66" s="204">
        <v>0</v>
      </c>
      <c r="F66" s="346">
        <v>0</v>
      </c>
      <c r="G66" s="205">
        <v>0</v>
      </c>
      <c r="H66" s="346">
        <v>0</v>
      </c>
      <c r="I66" s="206">
        <v>154</v>
      </c>
      <c r="J66" s="217">
        <v>0</v>
      </c>
    </row>
    <row r="67" spans="1:10" ht="23.25" customHeight="1">
      <c r="A67" s="340" t="s">
        <v>285</v>
      </c>
      <c r="B67" s="341">
        <f t="shared" si="2"/>
        <v>61</v>
      </c>
      <c r="C67" s="217">
        <v>0</v>
      </c>
      <c r="D67" s="290">
        <f t="shared" si="3"/>
        <v>61</v>
      </c>
      <c r="E67" s="346">
        <v>0</v>
      </c>
      <c r="F67" s="346">
        <v>0</v>
      </c>
      <c r="G67" s="205">
        <v>0</v>
      </c>
      <c r="H67" s="346">
        <v>0</v>
      </c>
      <c r="I67" s="228">
        <v>61</v>
      </c>
      <c r="J67" s="217">
        <v>0</v>
      </c>
    </row>
    <row r="68" spans="1:10" ht="23.25" customHeight="1">
      <c r="A68" s="340" t="s">
        <v>286</v>
      </c>
      <c r="B68" s="341">
        <f t="shared" si="2"/>
        <v>67</v>
      </c>
      <c r="C68" s="217">
        <v>0</v>
      </c>
      <c r="D68" s="290">
        <f t="shared" si="3"/>
        <v>67</v>
      </c>
      <c r="E68" s="346">
        <v>0</v>
      </c>
      <c r="F68" s="346">
        <v>0</v>
      </c>
      <c r="G68" s="205">
        <v>0</v>
      </c>
      <c r="H68" s="346">
        <v>0</v>
      </c>
      <c r="I68" s="228">
        <v>67</v>
      </c>
      <c r="J68" s="217">
        <v>0</v>
      </c>
    </row>
    <row r="69" spans="1:10" ht="23.25" customHeight="1">
      <c r="A69" s="342" t="s">
        <v>287</v>
      </c>
      <c r="B69" s="343">
        <f t="shared" si="2"/>
        <v>30</v>
      </c>
      <c r="C69" s="218">
        <v>0</v>
      </c>
      <c r="D69" s="198">
        <f t="shared" si="3"/>
        <v>30</v>
      </c>
      <c r="E69" s="207">
        <v>0</v>
      </c>
      <c r="F69" s="347">
        <v>0</v>
      </c>
      <c r="G69" s="208">
        <v>0</v>
      </c>
      <c r="H69" s="347">
        <v>0</v>
      </c>
      <c r="I69" s="348">
        <v>30</v>
      </c>
      <c r="J69" s="218">
        <v>0</v>
      </c>
    </row>
    <row r="70" spans="1:10" ht="23.25" customHeight="1">
      <c r="A70" s="340" t="s">
        <v>288</v>
      </c>
      <c r="B70" s="341">
        <f t="shared" si="2"/>
        <v>105</v>
      </c>
      <c r="C70" s="217">
        <v>0</v>
      </c>
      <c r="D70" s="197">
        <f t="shared" si="3"/>
        <v>105</v>
      </c>
      <c r="E70" s="204">
        <v>0</v>
      </c>
      <c r="F70" s="205">
        <v>0</v>
      </c>
      <c r="G70" s="205">
        <v>0</v>
      </c>
      <c r="H70" s="205">
        <v>0</v>
      </c>
      <c r="I70" s="206">
        <v>105</v>
      </c>
      <c r="J70" s="217">
        <v>0</v>
      </c>
    </row>
    <row r="71" spans="1:10" ht="23.25" customHeight="1">
      <c r="A71" s="340" t="s">
        <v>289</v>
      </c>
      <c r="B71" s="341">
        <f t="shared" si="2"/>
        <v>116</v>
      </c>
      <c r="C71" s="217">
        <v>116</v>
      </c>
      <c r="D71" s="197">
        <f t="shared" si="3"/>
        <v>0</v>
      </c>
      <c r="E71" s="204">
        <v>0</v>
      </c>
      <c r="F71" s="346">
        <v>0</v>
      </c>
      <c r="G71" s="205">
        <v>0</v>
      </c>
      <c r="H71" s="205">
        <v>0</v>
      </c>
      <c r="I71" s="228">
        <v>0</v>
      </c>
      <c r="J71" s="217">
        <v>0</v>
      </c>
    </row>
    <row r="72" spans="1:10" ht="23.25" customHeight="1">
      <c r="A72" s="340" t="s">
        <v>290</v>
      </c>
      <c r="B72" s="341">
        <f t="shared" si="2"/>
        <v>1</v>
      </c>
      <c r="C72" s="217">
        <v>0</v>
      </c>
      <c r="D72" s="290">
        <f t="shared" si="3"/>
        <v>1</v>
      </c>
      <c r="E72" s="346">
        <v>0</v>
      </c>
      <c r="F72" s="205">
        <v>0</v>
      </c>
      <c r="G72" s="205">
        <v>0</v>
      </c>
      <c r="H72" s="205">
        <v>0</v>
      </c>
      <c r="I72" s="228">
        <v>1</v>
      </c>
      <c r="J72" s="217">
        <v>0</v>
      </c>
    </row>
    <row r="73" spans="1:10" ht="23.25" customHeight="1">
      <c r="A73" s="340" t="s">
        <v>291</v>
      </c>
      <c r="B73" s="341">
        <f t="shared" si="2"/>
        <v>6</v>
      </c>
      <c r="C73" s="217">
        <v>0</v>
      </c>
      <c r="D73" s="290">
        <f t="shared" si="3"/>
        <v>6</v>
      </c>
      <c r="E73" s="346">
        <v>0</v>
      </c>
      <c r="F73" s="205">
        <v>0</v>
      </c>
      <c r="G73" s="205">
        <v>0</v>
      </c>
      <c r="H73" s="205">
        <v>0</v>
      </c>
      <c r="I73" s="228">
        <v>6</v>
      </c>
      <c r="J73" s="217">
        <v>0</v>
      </c>
    </row>
    <row r="74" spans="1:10" ht="23.25" customHeight="1">
      <c r="A74" s="342" t="s">
        <v>292</v>
      </c>
      <c r="B74" s="343">
        <f t="shared" si="2"/>
        <v>2</v>
      </c>
      <c r="C74" s="218">
        <v>0</v>
      </c>
      <c r="D74" s="198">
        <f t="shared" si="3"/>
        <v>2</v>
      </c>
      <c r="E74" s="207">
        <v>0</v>
      </c>
      <c r="F74" s="208">
        <v>0</v>
      </c>
      <c r="G74" s="208">
        <v>0</v>
      </c>
      <c r="H74" s="208">
        <v>0</v>
      </c>
      <c r="I74" s="348">
        <v>2</v>
      </c>
      <c r="J74" s="218">
        <v>0</v>
      </c>
    </row>
    <row r="75" spans="1:10" ht="23.25" customHeight="1" thickBot="1">
      <c r="A75" s="340" t="s">
        <v>293</v>
      </c>
      <c r="B75" s="341">
        <f t="shared" si="2"/>
        <v>67</v>
      </c>
      <c r="C75" s="217">
        <v>0</v>
      </c>
      <c r="D75" s="197">
        <f t="shared" si="3"/>
        <v>67</v>
      </c>
      <c r="E75" s="204">
        <v>0</v>
      </c>
      <c r="F75" s="205">
        <v>0</v>
      </c>
      <c r="G75" s="205">
        <v>0</v>
      </c>
      <c r="H75" s="205">
        <v>0</v>
      </c>
      <c r="I75" s="206">
        <v>67</v>
      </c>
      <c r="J75" s="217">
        <v>0</v>
      </c>
    </row>
    <row r="76" spans="1:10" ht="45" customHeight="1">
      <c r="A76" s="320" t="s">
        <v>38</v>
      </c>
      <c r="B76" s="196">
        <f>SUM(B8:B42)</f>
        <v>16747</v>
      </c>
      <c r="C76" s="216">
        <f>SUM(C8:C42)</f>
        <v>2740</v>
      </c>
      <c r="D76" s="191">
        <f aca="true" t="shared" si="4" ref="D76:J76">SUM(D8:D42)</f>
        <v>14003</v>
      </c>
      <c r="E76" s="201">
        <f t="shared" si="4"/>
        <v>0</v>
      </c>
      <c r="F76" s="202">
        <f t="shared" si="4"/>
        <v>0</v>
      </c>
      <c r="G76" s="202">
        <f t="shared" si="4"/>
        <v>0</v>
      </c>
      <c r="H76" s="202">
        <f>SUM(H8:H42)</f>
        <v>0</v>
      </c>
      <c r="I76" s="203">
        <f t="shared" si="4"/>
        <v>14003</v>
      </c>
      <c r="J76" s="216">
        <f t="shared" si="4"/>
        <v>4</v>
      </c>
    </row>
    <row r="77" spans="1:10" ht="45" customHeight="1">
      <c r="A77" s="321" t="s">
        <v>37</v>
      </c>
      <c r="B77" s="197">
        <f aca="true" t="shared" si="5" ref="B77:J77">SUM(B50:B75)</f>
        <v>1384</v>
      </c>
      <c r="C77" s="217">
        <f t="shared" si="5"/>
        <v>684</v>
      </c>
      <c r="D77" s="192">
        <f t="shared" si="5"/>
        <v>662</v>
      </c>
      <c r="E77" s="204">
        <f t="shared" si="5"/>
        <v>0</v>
      </c>
      <c r="F77" s="205">
        <f t="shared" si="5"/>
        <v>0</v>
      </c>
      <c r="G77" s="205">
        <f t="shared" si="5"/>
        <v>0</v>
      </c>
      <c r="H77" s="205">
        <f t="shared" si="5"/>
        <v>0</v>
      </c>
      <c r="I77" s="206">
        <f t="shared" si="5"/>
        <v>662</v>
      </c>
      <c r="J77" s="217">
        <f t="shared" si="5"/>
        <v>38</v>
      </c>
    </row>
    <row r="78" spans="1:10" ht="45" customHeight="1" thickBot="1">
      <c r="A78" s="349" t="s">
        <v>41</v>
      </c>
      <c r="B78" s="200">
        <f>SUM(B76:B77)</f>
        <v>18131</v>
      </c>
      <c r="C78" s="229">
        <f>SUM(C76:C77)</f>
        <v>3424</v>
      </c>
      <c r="D78" s="195">
        <f aca="true" t="shared" si="6" ref="D78:J78">SUM(D76:D77)</f>
        <v>14665</v>
      </c>
      <c r="E78" s="213">
        <f t="shared" si="6"/>
        <v>0</v>
      </c>
      <c r="F78" s="214">
        <f t="shared" si="6"/>
        <v>0</v>
      </c>
      <c r="G78" s="214">
        <f t="shared" si="6"/>
        <v>0</v>
      </c>
      <c r="H78" s="214">
        <f t="shared" si="6"/>
        <v>0</v>
      </c>
      <c r="I78" s="215">
        <f t="shared" si="6"/>
        <v>14665</v>
      </c>
      <c r="J78" s="229">
        <f t="shared" si="6"/>
        <v>42</v>
      </c>
    </row>
  </sheetData>
  <mergeCells count="22">
    <mergeCell ref="E6:E7"/>
    <mergeCell ref="H6:H7"/>
    <mergeCell ref="I6:I7"/>
    <mergeCell ref="F6:F7"/>
    <mergeCell ref="G6:G7"/>
    <mergeCell ref="A4:A7"/>
    <mergeCell ref="C5:C7"/>
    <mergeCell ref="F48:F49"/>
    <mergeCell ref="G48:G49"/>
    <mergeCell ref="E48:E49"/>
    <mergeCell ref="B4:J4"/>
    <mergeCell ref="J5:J7"/>
    <mergeCell ref="B5:B7"/>
    <mergeCell ref="A46:A49"/>
    <mergeCell ref="D6:D7"/>
    <mergeCell ref="B46:J46"/>
    <mergeCell ref="B47:B49"/>
    <mergeCell ref="C47:C49"/>
    <mergeCell ref="J47:J49"/>
    <mergeCell ref="D48:D49"/>
    <mergeCell ref="I48:I49"/>
    <mergeCell ref="H48:H49"/>
  </mergeCells>
  <printOptions horizontalCentered="1"/>
  <pageMargins left="0.5905511811023623" right="0.5905511811023623" top="0.5905511811023623" bottom="0.5905511811023623" header="0.3937007874015748" footer="0.3937007874015748"/>
  <pageSetup firstPageNumber="45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J79"/>
  <sheetViews>
    <sheetView view="pageBreakPreview" zoomScale="75" zoomScaleSheetLayoutView="75" workbookViewId="0" topLeftCell="A1">
      <pane xSplit="1" ySplit="7" topLeftCell="B6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45" sqref="G45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326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607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600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600"/>
      <c r="B6" s="600"/>
      <c r="C6" s="60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10"/>
    </row>
    <row r="7" spans="1:10" ht="16.5" customHeight="1" thickBot="1">
      <c r="A7" s="601"/>
      <c r="B7" s="601"/>
      <c r="C7" s="609"/>
      <c r="D7" s="590"/>
      <c r="E7" s="592"/>
      <c r="F7" s="594"/>
      <c r="G7" s="594"/>
      <c r="H7" s="594"/>
      <c r="I7" s="606"/>
      <c r="J7" s="611"/>
    </row>
    <row r="8" spans="1:10" ht="23.25" customHeight="1">
      <c r="A8" s="139" t="s">
        <v>234</v>
      </c>
      <c r="B8" s="327">
        <f aca="true" t="shared" si="0" ref="B8:B42">SUM(C8,D8,J8)</f>
        <v>28966</v>
      </c>
      <c r="C8" s="216">
        <v>0</v>
      </c>
      <c r="D8" s="191">
        <f aca="true" t="shared" si="1" ref="D8:D42">SUM(E8:I8)</f>
        <v>28966</v>
      </c>
      <c r="E8" s="201">
        <v>0</v>
      </c>
      <c r="F8" s="202">
        <v>0</v>
      </c>
      <c r="G8" s="202">
        <v>0</v>
      </c>
      <c r="H8" s="202">
        <v>0</v>
      </c>
      <c r="I8" s="203">
        <v>28966</v>
      </c>
      <c r="J8" s="216">
        <v>0</v>
      </c>
    </row>
    <row r="9" spans="1:10" ht="23.25" customHeight="1">
      <c r="A9" s="328" t="s">
        <v>235</v>
      </c>
      <c r="B9" s="329">
        <f t="shared" si="0"/>
        <v>3189</v>
      </c>
      <c r="C9" s="217">
        <v>0</v>
      </c>
      <c r="D9" s="192">
        <f t="shared" si="1"/>
        <v>3189</v>
      </c>
      <c r="E9" s="204">
        <v>0</v>
      </c>
      <c r="F9" s="205">
        <v>0</v>
      </c>
      <c r="G9" s="205">
        <v>0</v>
      </c>
      <c r="H9" s="205">
        <v>0</v>
      </c>
      <c r="I9" s="206">
        <v>3189</v>
      </c>
      <c r="J9" s="217">
        <v>0</v>
      </c>
    </row>
    <row r="10" spans="1:10" ht="23.25" customHeight="1">
      <c r="A10" s="328" t="s">
        <v>236</v>
      </c>
      <c r="B10" s="329">
        <f t="shared" si="0"/>
        <v>2690</v>
      </c>
      <c r="C10" s="217">
        <v>0</v>
      </c>
      <c r="D10" s="192">
        <f t="shared" si="1"/>
        <v>2690</v>
      </c>
      <c r="E10" s="204">
        <v>0</v>
      </c>
      <c r="F10" s="205">
        <v>0</v>
      </c>
      <c r="G10" s="205">
        <v>0</v>
      </c>
      <c r="H10" s="205">
        <v>0</v>
      </c>
      <c r="I10" s="206">
        <v>2690</v>
      </c>
      <c r="J10" s="217">
        <v>0</v>
      </c>
    </row>
    <row r="11" spans="1:10" ht="23.25" customHeight="1">
      <c r="A11" s="328" t="s">
        <v>237</v>
      </c>
      <c r="B11" s="329">
        <f t="shared" si="0"/>
        <v>4959</v>
      </c>
      <c r="C11" s="217">
        <v>0</v>
      </c>
      <c r="D11" s="192">
        <f t="shared" si="1"/>
        <v>4959</v>
      </c>
      <c r="E11" s="204">
        <v>0</v>
      </c>
      <c r="F11" s="205">
        <v>0</v>
      </c>
      <c r="G11" s="205">
        <v>0</v>
      </c>
      <c r="H11" s="205">
        <v>0</v>
      </c>
      <c r="I11" s="206">
        <v>4959</v>
      </c>
      <c r="J11" s="217">
        <v>0</v>
      </c>
    </row>
    <row r="12" spans="1:10" ht="23.25" customHeight="1">
      <c r="A12" s="330" t="s">
        <v>238</v>
      </c>
      <c r="B12" s="331">
        <f t="shared" si="0"/>
        <v>0</v>
      </c>
      <c r="C12" s="218">
        <v>0</v>
      </c>
      <c r="D12" s="193">
        <f t="shared" si="1"/>
        <v>0</v>
      </c>
      <c r="E12" s="207">
        <v>0</v>
      </c>
      <c r="F12" s="208">
        <v>0</v>
      </c>
      <c r="G12" s="208">
        <v>0</v>
      </c>
      <c r="H12" s="208">
        <v>0</v>
      </c>
      <c r="I12" s="209">
        <v>0</v>
      </c>
      <c r="J12" s="218">
        <v>0</v>
      </c>
    </row>
    <row r="13" spans="1:10" ht="23.25" customHeight="1">
      <c r="A13" s="332" t="s">
        <v>239</v>
      </c>
      <c r="B13" s="333">
        <f t="shared" si="0"/>
        <v>1392</v>
      </c>
      <c r="C13" s="219">
        <v>1392</v>
      </c>
      <c r="D13" s="194">
        <f t="shared" si="1"/>
        <v>0</v>
      </c>
      <c r="E13" s="210">
        <v>0</v>
      </c>
      <c r="F13" s="211">
        <v>0</v>
      </c>
      <c r="G13" s="211">
        <v>0</v>
      </c>
      <c r="H13" s="211">
        <v>0</v>
      </c>
      <c r="I13" s="212">
        <v>0</v>
      </c>
      <c r="J13" s="219">
        <v>0</v>
      </c>
    </row>
    <row r="14" spans="1:10" ht="23.25" customHeight="1">
      <c r="A14" s="328" t="s">
        <v>240</v>
      </c>
      <c r="B14" s="329">
        <f t="shared" si="0"/>
        <v>0</v>
      </c>
      <c r="C14" s="217">
        <v>0</v>
      </c>
      <c r="D14" s="192">
        <f t="shared" si="1"/>
        <v>0</v>
      </c>
      <c r="E14" s="204">
        <v>0</v>
      </c>
      <c r="F14" s="205">
        <v>0</v>
      </c>
      <c r="G14" s="205">
        <v>0</v>
      </c>
      <c r="H14" s="205">
        <v>0</v>
      </c>
      <c r="I14" s="206">
        <v>0</v>
      </c>
      <c r="J14" s="217">
        <v>0</v>
      </c>
    </row>
    <row r="15" spans="1:10" ht="23.25" customHeight="1">
      <c r="A15" s="328" t="s">
        <v>241</v>
      </c>
      <c r="B15" s="329">
        <f t="shared" si="0"/>
        <v>30</v>
      </c>
      <c r="C15" s="217">
        <v>0</v>
      </c>
      <c r="D15" s="192">
        <f t="shared" si="1"/>
        <v>30</v>
      </c>
      <c r="E15" s="204">
        <v>0</v>
      </c>
      <c r="F15" s="205">
        <v>0</v>
      </c>
      <c r="G15" s="205">
        <v>0</v>
      </c>
      <c r="H15" s="205">
        <v>0</v>
      </c>
      <c r="I15" s="206">
        <v>30</v>
      </c>
      <c r="J15" s="217">
        <v>0</v>
      </c>
    </row>
    <row r="16" spans="1:10" ht="23.25" customHeight="1">
      <c r="A16" s="328" t="s">
        <v>242</v>
      </c>
      <c r="B16" s="329">
        <f t="shared" si="0"/>
        <v>655</v>
      </c>
      <c r="C16" s="217">
        <v>0</v>
      </c>
      <c r="D16" s="192">
        <f t="shared" si="1"/>
        <v>655</v>
      </c>
      <c r="E16" s="204">
        <v>0</v>
      </c>
      <c r="F16" s="205">
        <v>0</v>
      </c>
      <c r="G16" s="205">
        <v>0</v>
      </c>
      <c r="H16" s="205">
        <v>0</v>
      </c>
      <c r="I16" s="206">
        <v>655</v>
      </c>
      <c r="J16" s="217">
        <v>0</v>
      </c>
    </row>
    <row r="17" spans="1:10" ht="23.25" customHeight="1">
      <c r="A17" s="330" t="s">
        <v>243</v>
      </c>
      <c r="B17" s="331">
        <f t="shared" si="0"/>
        <v>305</v>
      </c>
      <c r="C17" s="218">
        <v>0</v>
      </c>
      <c r="D17" s="193">
        <f t="shared" si="1"/>
        <v>305</v>
      </c>
      <c r="E17" s="207">
        <v>0</v>
      </c>
      <c r="F17" s="208">
        <v>0</v>
      </c>
      <c r="G17" s="208">
        <v>0</v>
      </c>
      <c r="H17" s="208">
        <v>0</v>
      </c>
      <c r="I17" s="209">
        <v>305</v>
      </c>
      <c r="J17" s="218">
        <v>0</v>
      </c>
    </row>
    <row r="18" spans="1:10" ht="23.25" customHeight="1">
      <c r="A18" s="332" t="s">
        <v>244</v>
      </c>
      <c r="B18" s="333">
        <f t="shared" si="0"/>
        <v>1244</v>
      </c>
      <c r="C18" s="219">
        <v>0</v>
      </c>
      <c r="D18" s="194">
        <f t="shared" si="1"/>
        <v>1244</v>
      </c>
      <c r="E18" s="210">
        <v>0</v>
      </c>
      <c r="F18" s="211">
        <v>0</v>
      </c>
      <c r="G18" s="211">
        <v>0</v>
      </c>
      <c r="H18" s="211">
        <v>0</v>
      </c>
      <c r="I18" s="212">
        <v>1244</v>
      </c>
      <c r="J18" s="219">
        <v>0</v>
      </c>
    </row>
    <row r="19" spans="1:10" ht="23.25" customHeight="1">
      <c r="A19" s="328" t="s">
        <v>245</v>
      </c>
      <c r="B19" s="329">
        <f t="shared" si="0"/>
        <v>2044</v>
      </c>
      <c r="C19" s="217">
        <v>0</v>
      </c>
      <c r="D19" s="192">
        <f t="shared" si="1"/>
        <v>2044</v>
      </c>
      <c r="E19" s="204">
        <v>0</v>
      </c>
      <c r="F19" s="205">
        <v>0</v>
      </c>
      <c r="G19" s="205">
        <v>0</v>
      </c>
      <c r="H19" s="205">
        <v>0</v>
      </c>
      <c r="I19" s="206">
        <v>2044</v>
      </c>
      <c r="J19" s="217">
        <v>0</v>
      </c>
    </row>
    <row r="20" spans="1:10" ht="23.25" customHeight="1">
      <c r="A20" s="328" t="s">
        <v>246</v>
      </c>
      <c r="B20" s="329">
        <f t="shared" si="0"/>
        <v>1219</v>
      </c>
      <c r="C20" s="217">
        <v>0</v>
      </c>
      <c r="D20" s="192">
        <f t="shared" si="1"/>
        <v>1219</v>
      </c>
      <c r="E20" s="204">
        <v>0</v>
      </c>
      <c r="F20" s="205">
        <v>0</v>
      </c>
      <c r="G20" s="205">
        <v>0</v>
      </c>
      <c r="H20" s="205">
        <v>0</v>
      </c>
      <c r="I20" s="206">
        <v>1219</v>
      </c>
      <c r="J20" s="217">
        <v>0</v>
      </c>
    </row>
    <row r="21" spans="1:10" ht="23.25" customHeight="1">
      <c r="A21" s="328" t="s">
        <v>247</v>
      </c>
      <c r="B21" s="329">
        <f t="shared" si="0"/>
        <v>791</v>
      </c>
      <c r="C21" s="217">
        <v>0</v>
      </c>
      <c r="D21" s="192">
        <f t="shared" si="1"/>
        <v>791</v>
      </c>
      <c r="E21" s="204">
        <v>0</v>
      </c>
      <c r="F21" s="205">
        <v>0</v>
      </c>
      <c r="G21" s="205">
        <v>0</v>
      </c>
      <c r="H21" s="205">
        <v>0</v>
      </c>
      <c r="I21" s="206">
        <v>791</v>
      </c>
      <c r="J21" s="217">
        <v>0</v>
      </c>
    </row>
    <row r="22" spans="1:10" ht="23.25" customHeight="1">
      <c r="A22" s="330" t="s">
        <v>248</v>
      </c>
      <c r="B22" s="331">
        <f t="shared" si="0"/>
        <v>83</v>
      </c>
      <c r="C22" s="218">
        <v>0</v>
      </c>
      <c r="D22" s="193">
        <f t="shared" si="1"/>
        <v>83</v>
      </c>
      <c r="E22" s="207">
        <v>0</v>
      </c>
      <c r="F22" s="208">
        <v>0</v>
      </c>
      <c r="G22" s="208">
        <v>0</v>
      </c>
      <c r="H22" s="208">
        <v>0</v>
      </c>
      <c r="I22" s="209">
        <v>83</v>
      </c>
      <c r="J22" s="218">
        <v>0</v>
      </c>
    </row>
    <row r="23" spans="1:10" ht="23.25" customHeight="1">
      <c r="A23" s="332" t="s">
        <v>249</v>
      </c>
      <c r="B23" s="333">
        <f t="shared" si="0"/>
        <v>635</v>
      </c>
      <c r="C23" s="219">
        <v>635</v>
      </c>
      <c r="D23" s="194">
        <f t="shared" si="1"/>
        <v>0</v>
      </c>
      <c r="E23" s="210">
        <v>0</v>
      </c>
      <c r="F23" s="211">
        <v>0</v>
      </c>
      <c r="G23" s="211">
        <v>0</v>
      </c>
      <c r="H23" s="211">
        <v>0</v>
      </c>
      <c r="I23" s="212">
        <v>0</v>
      </c>
      <c r="J23" s="219">
        <v>0</v>
      </c>
    </row>
    <row r="24" spans="1:10" ht="23.25" customHeight="1">
      <c r="A24" s="328" t="s">
        <v>250</v>
      </c>
      <c r="B24" s="329">
        <f t="shared" si="0"/>
        <v>389</v>
      </c>
      <c r="C24" s="217">
        <v>0</v>
      </c>
      <c r="D24" s="192">
        <f t="shared" si="1"/>
        <v>389</v>
      </c>
      <c r="E24" s="204">
        <v>0</v>
      </c>
      <c r="F24" s="205">
        <v>0</v>
      </c>
      <c r="G24" s="205">
        <v>0</v>
      </c>
      <c r="H24" s="205">
        <v>0</v>
      </c>
      <c r="I24" s="206">
        <v>389</v>
      </c>
      <c r="J24" s="217">
        <v>0</v>
      </c>
    </row>
    <row r="25" spans="1:10" ht="23.25" customHeight="1">
      <c r="A25" s="328" t="s">
        <v>251</v>
      </c>
      <c r="B25" s="329">
        <f t="shared" si="0"/>
        <v>1272</v>
      </c>
      <c r="C25" s="217">
        <v>483</v>
      </c>
      <c r="D25" s="192">
        <f t="shared" si="1"/>
        <v>789</v>
      </c>
      <c r="E25" s="204">
        <v>0</v>
      </c>
      <c r="F25" s="205">
        <v>789</v>
      </c>
      <c r="G25" s="205">
        <v>0</v>
      </c>
      <c r="H25" s="205">
        <v>0</v>
      </c>
      <c r="I25" s="206">
        <v>0</v>
      </c>
      <c r="J25" s="217">
        <v>0</v>
      </c>
    </row>
    <row r="26" spans="1:10" ht="23.25" customHeight="1">
      <c r="A26" s="328" t="s">
        <v>252</v>
      </c>
      <c r="B26" s="329">
        <f t="shared" si="0"/>
        <v>3700</v>
      </c>
      <c r="C26" s="217">
        <v>0</v>
      </c>
      <c r="D26" s="192">
        <f t="shared" si="1"/>
        <v>3700</v>
      </c>
      <c r="E26" s="204">
        <v>0</v>
      </c>
      <c r="F26" s="205">
        <v>1528</v>
      </c>
      <c r="G26" s="205">
        <v>0</v>
      </c>
      <c r="H26" s="205">
        <v>0</v>
      </c>
      <c r="I26" s="206">
        <v>2172</v>
      </c>
      <c r="J26" s="217">
        <v>0</v>
      </c>
    </row>
    <row r="27" spans="1:10" ht="23.25" customHeight="1">
      <c r="A27" s="330" t="s">
        <v>253</v>
      </c>
      <c r="B27" s="331">
        <f t="shared" si="0"/>
        <v>2036</v>
      </c>
      <c r="C27" s="218">
        <v>2036</v>
      </c>
      <c r="D27" s="193">
        <f t="shared" si="1"/>
        <v>0</v>
      </c>
      <c r="E27" s="207">
        <v>0</v>
      </c>
      <c r="F27" s="208">
        <v>0</v>
      </c>
      <c r="G27" s="208">
        <v>0</v>
      </c>
      <c r="H27" s="208">
        <v>0</v>
      </c>
      <c r="I27" s="209">
        <v>0</v>
      </c>
      <c r="J27" s="218">
        <v>0</v>
      </c>
    </row>
    <row r="28" spans="1:10" ht="23.25" customHeight="1">
      <c r="A28" s="332" t="s">
        <v>254</v>
      </c>
      <c r="B28" s="333">
        <f t="shared" si="0"/>
        <v>2</v>
      </c>
      <c r="C28" s="219">
        <v>2</v>
      </c>
      <c r="D28" s="194">
        <f t="shared" si="1"/>
        <v>0</v>
      </c>
      <c r="E28" s="210">
        <v>0</v>
      </c>
      <c r="F28" s="211">
        <v>0</v>
      </c>
      <c r="G28" s="211">
        <v>0</v>
      </c>
      <c r="H28" s="211">
        <v>0</v>
      </c>
      <c r="I28" s="212">
        <v>0</v>
      </c>
      <c r="J28" s="219">
        <v>0</v>
      </c>
    </row>
    <row r="29" spans="1:10" ht="23.25" customHeight="1">
      <c r="A29" s="328" t="s">
        <v>255</v>
      </c>
      <c r="B29" s="329">
        <f t="shared" si="0"/>
        <v>819</v>
      </c>
      <c r="C29" s="217">
        <v>819</v>
      </c>
      <c r="D29" s="192">
        <f t="shared" si="1"/>
        <v>0</v>
      </c>
      <c r="E29" s="204">
        <v>0</v>
      </c>
      <c r="F29" s="205">
        <v>0</v>
      </c>
      <c r="G29" s="205">
        <v>0</v>
      </c>
      <c r="H29" s="205">
        <v>0</v>
      </c>
      <c r="I29" s="206">
        <v>0</v>
      </c>
      <c r="J29" s="217">
        <v>0</v>
      </c>
    </row>
    <row r="30" spans="1:10" ht="23.25" customHeight="1">
      <c r="A30" s="328" t="s">
        <v>256</v>
      </c>
      <c r="B30" s="329">
        <f t="shared" si="0"/>
        <v>348</v>
      </c>
      <c r="C30" s="217">
        <v>348</v>
      </c>
      <c r="D30" s="192">
        <f t="shared" si="1"/>
        <v>0</v>
      </c>
      <c r="E30" s="204">
        <v>0</v>
      </c>
      <c r="F30" s="205">
        <v>0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5</v>
      </c>
      <c r="C31" s="217">
        <v>0</v>
      </c>
      <c r="D31" s="192">
        <f t="shared" si="1"/>
        <v>5</v>
      </c>
      <c r="E31" s="204">
        <v>0</v>
      </c>
      <c r="F31" s="205">
        <v>0</v>
      </c>
      <c r="G31" s="205">
        <v>0</v>
      </c>
      <c r="H31" s="205">
        <v>0</v>
      </c>
      <c r="I31" s="206">
        <v>5</v>
      </c>
      <c r="J31" s="217">
        <v>0</v>
      </c>
    </row>
    <row r="32" spans="1:10" ht="23.25" customHeight="1">
      <c r="A32" s="330" t="s">
        <v>258</v>
      </c>
      <c r="B32" s="331">
        <f t="shared" si="0"/>
        <v>429</v>
      </c>
      <c r="C32" s="218">
        <v>0</v>
      </c>
      <c r="D32" s="193">
        <f t="shared" si="1"/>
        <v>429</v>
      </c>
      <c r="E32" s="207">
        <v>0</v>
      </c>
      <c r="F32" s="208">
        <v>0</v>
      </c>
      <c r="G32" s="208">
        <v>0</v>
      </c>
      <c r="H32" s="208">
        <v>0</v>
      </c>
      <c r="I32" s="209">
        <v>429</v>
      </c>
      <c r="J32" s="218">
        <v>0</v>
      </c>
    </row>
    <row r="33" spans="1:10" ht="23.25" customHeight="1">
      <c r="A33" s="332" t="s">
        <v>259</v>
      </c>
      <c r="B33" s="333">
        <f t="shared" si="0"/>
        <v>554</v>
      </c>
      <c r="C33" s="219">
        <v>554</v>
      </c>
      <c r="D33" s="194">
        <f t="shared" si="1"/>
        <v>0</v>
      </c>
      <c r="E33" s="210">
        <v>0</v>
      </c>
      <c r="F33" s="211">
        <v>0</v>
      </c>
      <c r="G33" s="211">
        <v>0</v>
      </c>
      <c r="H33" s="211">
        <v>0</v>
      </c>
      <c r="I33" s="212">
        <v>0</v>
      </c>
      <c r="J33" s="219">
        <v>0</v>
      </c>
    </row>
    <row r="34" spans="1:10" ht="23.25" customHeight="1">
      <c r="A34" s="328" t="s">
        <v>260</v>
      </c>
      <c r="B34" s="329">
        <f t="shared" si="0"/>
        <v>134</v>
      </c>
      <c r="C34" s="217">
        <v>134</v>
      </c>
      <c r="D34" s="192">
        <f t="shared" si="1"/>
        <v>0</v>
      </c>
      <c r="E34" s="204">
        <v>0</v>
      </c>
      <c r="F34" s="205">
        <v>0</v>
      </c>
      <c r="G34" s="205">
        <v>0</v>
      </c>
      <c r="H34" s="205">
        <v>0</v>
      </c>
      <c r="I34" s="206">
        <v>0</v>
      </c>
      <c r="J34" s="217">
        <v>0</v>
      </c>
    </row>
    <row r="35" spans="1:10" ht="23.25" customHeight="1">
      <c r="A35" s="328" t="s">
        <v>261</v>
      </c>
      <c r="B35" s="329">
        <f t="shared" si="0"/>
        <v>668</v>
      </c>
      <c r="C35" s="217">
        <v>668</v>
      </c>
      <c r="D35" s="192">
        <f t="shared" si="1"/>
        <v>0</v>
      </c>
      <c r="E35" s="204">
        <v>0</v>
      </c>
      <c r="F35" s="205">
        <v>0</v>
      </c>
      <c r="G35" s="205">
        <v>0</v>
      </c>
      <c r="H35" s="205">
        <v>0</v>
      </c>
      <c r="I35" s="206">
        <v>0</v>
      </c>
      <c r="J35" s="217">
        <v>0</v>
      </c>
    </row>
    <row r="36" spans="1:10" ht="23.25" customHeight="1">
      <c r="A36" s="328" t="s">
        <v>262</v>
      </c>
      <c r="B36" s="329">
        <f t="shared" si="0"/>
        <v>780</v>
      </c>
      <c r="C36" s="217">
        <v>0</v>
      </c>
      <c r="D36" s="192">
        <f t="shared" si="1"/>
        <v>780</v>
      </c>
      <c r="E36" s="204">
        <v>0</v>
      </c>
      <c r="F36" s="205">
        <v>0</v>
      </c>
      <c r="G36" s="205">
        <v>0</v>
      </c>
      <c r="H36" s="205">
        <v>0</v>
      </c>
      <c r="I36" s="206">
        <v>780</v>
      </c>
      <c r="J36" s="217">
        <v>0</v>
      </c>
    </row>
    <row r="37" spans="1:10" ht="23.25" customHeight="1">
      <c r="A37" s="330" t="s">
        <v>263</v>
      </c>
      <c r="B37" s="331">
        <f t="shared" si="0"/>
        <v>888</v>
      </c>
      <c r="C37" s="218">
        <v>884</v>
      </c>
      <c r="D37" s="193">
        <f t="shared" si="1"/>
        <v>4</v>
      </c>
      <c r="E37" s="207">
        <v>0</v>
      </c>
      <c r="F37" s="208">
        <v>0</v>
      </c>
      <c r="G37" s="208">
        <v>0</v>
      </c>
      <c r="H37" s="208">
        <v>0</v>
      </c>
      <c r="I37" s="209">
        <v>4</v>
      </c>
      <c r="J37" s="218">
        <v>0</v>
      </c>
    </row>
    <row r="38" spans="1:10" ht="23.25" customHeight="1">
      <c r="A38" s="332" t="s">
        <v>264</v>
      </c>
      <c r="B38" s="333">
        <f t="shared" si="0"/>
        <v>210</v>
      </c>
      <c r="C38" s="219">
        <v>210</v>
      </c>
      <c r="D38" s="194">
        <f t="shared" si="1"/>
        <v>0</v>
      </c>
      <c r="E38" s="210">
        <v>0</v>
      </c>
      <c r="F38" s="211">
        <v>0</v>
      </c>
      <c r="G38" s="211">
        <v>0</v>
      </c>
      <c r="H38" s="211">
        <v>0</v>
      </c>
      <c r="I38" s="212">
        <v>0</v>
      </c>
      <c r="J38" s="219">
        <v>0</v>
      </c>
    </row>
    <row r="39" spans="1:10" ht="23.25" customHeight="1">
      <c r="A39" s="328" t="s">
        <v>265</v>
      </c>
      <c r="B39" s="329">
        <f t="shared" si="0"/>
        <v>2</v>
      </c>
      <c r="C39" s="217">
        <v>2</v>
      </c>
      <c r="D39" s="192">
        <f t="shared" si="1"/>
        <v>0</v>
      </c>
      <c r="E39" s="204">
        <v>0</v>
      </c>
      <c r="F39" s="205">
        <v>0</v>
      </c>
      <c r="G39" s="205">
        <v>0</v>
      </c>
      <c r="H39" s="205">
        <v>0</v>
      </c>
      <c r="I39" s="206">
        <v>0</v>
      </c>
      <c r="J39" s="217">
        <v>0</v>
      </c>
    </row>
    <row r="40" spans="1:10" ht="23.25" customHeight="1">
      <c r="A40" s="328" t="s">
        <v>266</v>
      </c>
      <c r="B40" s="329">
        <f t="shared" si="0"/>
        <v>12</v>
      </c>
      <c r="C40" s="217">
        <v>12</v>
      </c>
      <c r="D40" s="192">
        <f t="shared" si="1"/>
        <v>0</v>
      </c>
      <c r="E40" s="204">
        <v>0</v>
      </c>
      <c r="F40" s="205">
        <v>0</v>
      </c>
      <c r="G40" s="205">
        <v>0</v>
      </c>
      <c r="H40" s="205">
        <v>0</v>
      </c>
      <c r="I40" s="206">
        <v>0</v>
      </c>
      <c r="J40" s="217">
        <v>0</v>
      </c>
    </row>
    <row r="41" spans="1:10" ht="23.25" customHeight="1">
      <c r="A41" s="328" t="s">
        <v>267</v>
      </c>
      <c r="B41" s="329">
        <f t="shared" si="0"/>
        <v>18</v>
      </c>
      <c r="C41" s="217">
        <v>18</v>
      </c>
      <c r="D41" s="192">
        <f t="shared" si="1"/>
        <v>0</v>
      </c>
      <c r="E41" s="204">
        <v>0</v>
      </c>
      <c r="F41" s="205">
        <v>0</v>
      </c>
      <c r="G41" s="205">
        <v>0</v>
      </c>
      <c r="H41" s="205">
        <v>0</v>
      </c>
      <c r="I41" s="206">
        <v>0</v>
      </c>
      <c r="J41" s="217">
        <v>0</v>
      </c>
    </row>
    <row r="42" spans="1:10" ht="23.25" customHeight="1" thickBot="1">
      <c r="A42" s="334" t="s">
        <v>196</v>
      </c>
      <c r="B42" s="335">
        <f t="shared" si="0"/>
        <v>0</v>
      </c>
      <c r="C42" s="229">
        <v>0</v>
      </c>
      <c r="D42" s="195">
        <f t="shared" si="1"/>
        <v>0</v>
      </c>
      <c r="E42" s="213">
        <v>0</v>
      </c>
      <c r="F42" s="214">
        <v>0</v>
      </c>
      <c r="G42" s="214">
        <v>0</v>
      </c>
      <c r="H42" s="214">
        <v>0</v>
      </c>
      <c r="I42" s="215">
        <v>0</v>
      </c>
      <c r="J42" s="229">
        <v>0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330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607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600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600"/>
      <c r="B48" s="600"/>
      <c r="C48" s="60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10"/>
    </row>
    <row r="49" spans="1:10" ht="16.5" customHeight="1" thickBot="1">
      <c r="A49" s="601"/>
      <c r="B49" s="601"/>
      <c r="C49" s="609"/>
      <c r="D49" s="590"/>
      <c r="E49" s="592"/>
      <c r="F49" s="594"/>
      <c r="G49" s="594"/>
      <c r="H49" s="594"/>
      <c r="I49" s="606"/>
      <c r="J49" s="611"/>
    </row>
    <row r="50" spans="1:10" ht="23.25" customHeight="1">
      <c r="A50" s="338" t="s">
        <v>268</v>
      </c>
      <c r="B50" s="339">
        <f aca="true" t="shared" si="2" ref="B50:B75">SUM(C50,D50,J50)</f>
        <v>50</v>
      </c>
      <c r="C50" s="216">
        <v>0</v>
      </c>
      <c r="D50" s="196">
        <f>SUM(E50:I50)</f>
        <v>50</v>
      </c>
      <c r="E50" s="201">
        <v>0</v>
      </c>
      <c r="F50" s="202">
        <v>0</v>
      </c>
      <c r="G50" s="202">
        <v>0</v>
      </c>
      <c r="H50" s="202">
        <v>0</v>
      </c>
      <c r="I50" s="203">
        <v>50</v>
      </c>
      <c r="J50" s="216">
        <v>0</v>
      </c>
    </row>
    <row r="51" spans="1:10" ht="23.25" customHeight="1">
      <c r="A51" s="340" t="s">
        <v>269</v>
      </c>
      <c r="B51" s="341">
        <f t="shared" si="2"/>
        <v>316</v>
      </c>
      <c r="C51" s="217">
        <v>316</v>
      </c>
      <c r="D51" s="197">
        <f aca="true" t="shared" si="3" ref="D51:D75">SUM(E51:I51)</f>
        <v>0</v>
      </c>
      <c r="E51" s="204">
        <v>0</v>
      </c>
      <c r="F51" s="205">
        <v>0</v>
      </c>
      <c r="G51" s="205">
        <v>0</v>
      </c>
      <c r="H51" s="205">
        <v>0</v>
      </c>
      <c r="I51" s="206">
        <v>0</v>
      </c>
      <c r="J51" s="217">
        <v>0</v>
      </c>
    </row>
    <row r="52" spans="1:10" ht="23.25" customHeight="1">
      <c r="A52" s="340" t="s">
        <v>270</v>
      </c>
      <c r="B52" s="341">
        <f t="shared" si="2"/>
        <v>39</v>
      </c>
      <c r="C52" s="217">
        <v>39</v>
      </c>
      <c r="D52" s="197">
        <f t="shared" si="3"/>
        <v>0</v>
      </c>
      <c r="E52" s="204">
        <v>0</v>
      </c>
      <c r="F52" s="205">
        <v>0</v>
      </c>
      <c r="G52" s="205">
        <v>0</v>
      </c>
      <c r="H52" s="205">
        <v>0</v>
      </c>
      <c r="I52" s="206">
        <v>0</v>
      </c>
      <c r="J52" s="217">
        <v>0</v>
      </c>
    </row>
    <row r="53" spans="1:10" ht="23.25" customHeight="1">
      <c r="A53" s="340" t="s">
        <v>271</v>
      </c>
      <c r="B53" s="341">
        <f t="shared" si="2"/>
        <v>2</v>
      </c>
      <c r="C53" s="217">
        <v>2</v>
      </c>
      <c r="D53" s="197">
        <f t="shared" si="3"/>
        <v>0</v>
      </c>
      <c r="E53" s="204">
        <v>0</v>
      </c>
      <c r="F53" s="205">
        <v>0</v>
      </c>
      <c r="G53" s="205">
        <v>0</v>
      </c>
      <c r="H53" s="205">
        <v>0</v>
      </c>
      <c r="I53" s="206">
        <v>0</v>
      </c>
      <c r="J53" s="217">
        <v>0</v>
      </c>
    </row>
    <row r="54" spans="1:10" ht="23.25" customHeight="1">
      <c r="A54" s="342" t="s">
        <v>272</v>
      </c>
      <c r="B54" s="343">
        <f t="shared" si="2"/>
        <v>287</v>
      </c>
      <c r="C54" s="218">
        <v>212</v>
      </c>
      <c r="D54" s="198">
        <f t="shared" si="3"/>
        <v>75</v>
      </c>
      <c r="E54" s="207">
        <v>0</v>
      </c>
      <c r="F54" s="208">
        <v>75</v>
      </c>
      <c r="G54" s="208">
        <v>0</v>
      </c>
      <c r="H54" s="208">
        <v>0</v>
      </c>
      <c r="I54" s="209">
        <v>0</v>
      </c>
      <c r="J54" s="218">
        <v>0</v>
      </c>
    </row>
    <row r="55" spans="1:10" ht="23.25" customHeight="1">
      <c r="A55" s="344" t="s">
        <v>273</v>
      </c>
      <c r="B55" s="345">
        <f t="shared" si="2"/>
        <v>290</v>
      </c>
      <c r="C55" s="219">
        <v>8</v>
      </c>
      <c r="D55" s="199">
        <f t="shared" si="3"/>
        <v>282</v>
      </c>
      <c r="E55" s="210">
        <v>0</v>
      </c>
      <c r="F55" s="211">
        <v>282</v>
      </c>
      <c r="G55" s="211">
        <v>0</v>
      </c>
      <c r="H55" s="211">
        <v>0</v>
      </c>
      <c r="I55" s="212">
        <v>0</v>
      </c>
      <c r="J55" s="219">
        <v>0</v>
      </c>
    </row>
    <row r="56" spans="1:10" ht="23.25" customHeight="1">
      <c r="A56" s="340" t="s">
        <v>274</v>
      </c>
      <c r="B56" s="341">
        <f t="shared" si="2"/>
        <v>0</v>
      </c>
      <c r="C56" s="217">
        <v>0</v>
      </c>
      <c r="D56" s="197">
        <f t="shared" si="3"/>
        <v>0</v>
      </c>
      <c r="E56" s="204">
        <v>0</v>
      </c>
      <c r="F56" s="205">
        <v>0</v>
      </c>
      <c r="G56" s="205">
        <v>0</v>
      </c>
      <c r="H56" s="205">
        <v>0</v>
      </c>
      <c r="I56" s="206">
        <v>0</v>
      </c>
      <c r="J56" s="217">
        <v>0</v>
      </c>
    </row>
    <row r="57" spans="1:10" ht="23.25" customHeight="1">
      <c r="A57" s="340" t="s">
        <v>275</v>
      </c>
      <c r="B57" s="341">
        <f t="shared" si="2"/>
        <v>0</v>
      </c>
      <c r="C57" s="217">
        <v>0</v>
      </c>
      <c r="D57" s="197">
        <f t="shared" si="3"/>
        <v>0</v>
      </c>
      <c r="E57" s="204">
        <v>0</v>
      </c>
      <c r="F57" s="205">
        <v>0</v>
      </c>
      <c r="G57" s="205">
        <v>0</v>
      </c>
      <c r="H57" s="205">
        <v>0</v>
      </c>
      <c r="I57" s="206">
        <v>0</v>
      </c>
      <c r="J57" s="217">
        <v>0</v>
      </c>
    </row>
    <row r="58" spans="1:10" ht="23.25" customHeight="1">
      <c r="A58" s="340" t="s">
        <v>276</v>
      </c>
      <c r="B58" s="341">
        <f t="shared" si="2"/>
        <v>0</v>
      </c>
      <c r="C58" s="217">
        <v>0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0</v>
      </c>
    </row>
    <row r="59" spans="1:10" ht="23.25" customHeight="1">
      <c r="A59" s="342" t="s">
        <v>277</v>
      </c>
      <c r="B59" s="343">
        <f t="shared" si="2"/>
        <v>0</v>
      </c>
      <c r="C59" s="218">
        <v>0</v>
      </c>
      <c r="D59" s="198">
        <f t="shared" si="3"/>
        <v>0</v>
      </c>
      <c r="E59" s="207">
        <v>0</v>
      </c>
      <c r="F59" s="208">
        <v>0</v>
      </c>
      <c r="G59" s="208">
        <v>0</v>
      </c>
      <c r="H59" s="208">
        <v>0</v>
      </c>
      <c r="I59" s="209">
        <v>0</v>
      </c>
      <c r="J59" s="218">
        <v>0</v>
      </c>
    </row>
    <row r="60" spans="1:10" ht="23.25" customHeight="1">
      <c r="A60" s="344" t="s">
        <v>278</v>
      </c>
      <c r="B60" s="345">
        <f t="shared" si="2"/>
        <v>5</v>
      </c>
      <c r="C60" s="219">
        <v>5</v>
      </c>
      <c r="D60" s="199">
        <f t="shared" si="3"/>
        <v>0</v>
      </c>
      <c r="E60" s="210">
        <v>0</v>
      </c>
      <c r="F60" s="211">
        <v>0</v>
      </c>
      <c r="G60" s="211">
        <v>0</v>
      </c>
      <c r="H60" s="211">
        <v>0</v>
      </c>
      <c r="I60" s="212">
        <v>0</v>
      </c>
      <c r="J60" s="219">
        <v>0</v>
      </c>
    </row>
    <row r="61" spans="1:10" ht="23.25" customHeight="1">
      <c r="A61" s="340" t="s">
        <v>279</v>
      </c>
      <c r="B61" s="341">
        <f t="shared" si="2"/>
        <v>0</v>
      </c>
      <c r="C61" s="217">
        <v>0</v>
      </c>
      <c r="D61" s="197">
        <f t="shared" si="3"/>
        <v>0</v>
      </c>
      <c r="E61" s="204">
        <v>0</v>
      </c>
      <c r="F61" s="205">
        <v>0</v>
      </c>
      <c r="G61" s="205">
        <v>0</v>
      </c>
      <c r="H61" s="205">
        <v>0</v>
      </c>
      <c r="I61" s="228">
        <v>0</v>
      </c>
      <c r="J61" s="217">
        <v>0</v>
      </c>
    </row>
    <row r="62" spans="1:10" ht="23.25" customHeight="1">
      <c r="A62" s="340" t="s">
        <v>280</v>
      </c>
      <c r="B62" s="341">
        <f t="shared" si="2"/>
        <v>0</v>
      </c>
      <c r="C62" s="217">
        <v>0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376</v>
      </c>
      <c r="C63" s="217">
        <v>376</v>
      </c>
      <c r="D63" s="290">
        <f t="shared" si="3"/>
        <v>0</v>
      </c>
      <c r="E63" s="346">
        <v>0</v>
      </c>
      <c r="F63" s="346">
        <v>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0</v>
      </c>
      <c r="C64" s="218">
        <v>0</v>
      </c>
      <c r="D64" s="198">
        <f t="shared" si="3"/>
        <v>0</v>
      </c>
      <c r="E64" s="207">
        <v>0</v>
      </c>
      <c r="F64" s="347">
        <v>0</v>
      </c>
      <c r="G64" s="347">
        <v>0</v>
      </c>
      <c r="H64" s="208">
        <v>0</v>
      </c>
      <c r="I64" s="348">
        <v>0</v>
      </c>
      <c r="J64" s="218">
        <v>0</v>
      </c>
    </row>
    <row r="65" spans="1:10" ht="23.25" customHeight="1">
      <c r="A65" s="340" t="s">
        <v>283</v>
      </c>
      <c r="B65" s="341">
        <f t="shared" si="2"/>
        <v>0</v>
      </c>
      <c r="C65" s="217">
        <v>0</v>
      </c>
      <c r="D65" s="197">
        <f t="shared" si="3"/>
        <v>0</v>
      </c>
      <c r="E65" s="204">
        <v>0</v>
      </c>
      <c r="F65" s="205">
        <v>0</v>
      </c>
      <c r="G65" s="205">
        <v>0</v>
      </c>
      <c r="H65" s="205">
        <v>0</v>
      </c>
      <c r="I65" s="206">
        <v>0</v>
      </c>
      <c r="J65" s="217">
        <v>0</v>
      </c>
    </row>
    <row r="66" spans="1:10" ht="23.25" customHeight="1">
      <c r="A66" s="340" t="s">
        <v>284</v>
      </c>
      <c r="B66" s="341">
        <f t="shared" si="2"/>
        <v>416</v>
      </c>
      <c r="C66" s="217">
        <v>0</v>
      </c>
      <c r="D66" s="197">
        <f t="shared" si="3"/>
        <v>416</v>
      </c>
      <c r="E66" s="204">
        <v>0</v>
      </c>
      <c r="F66" s="346">
        <v>0</v>
      </c>
      <c r="G66" s="205">
        <v>0</v>
      </c>
      <c r="H66" s="346">
        <v>0</v>
      </c>
      <c r="I66" s="206">
        <v>416</v>
      </c>
      <c r="J66" s="217">
        <v>0</v>
      </c>
    </row>
    <row r="67" spans="1:10" ht="23.25" customHeight="1">
      <c r="A67" s="340" t="s">
        <v>285</v>
      </c>
      <c r="B67" s="341">
        <f t="shared" si="2"/>
        <v>200</v>
      </c>
      <c r="C67" s="217">
        <v>0</v>
      </c>
      <c r="D67" s="290">
        <f t="shared" si="3"/>
        <v>200</v>
      </c>
      <c r="E67" s="346">
        <v>0</v>
      </c>
      <c r="F67" s="346">
        <v>0</v>
      </c>
      <c r="G67" s="205">
        <v>0</v>
      </c>
      <c r="H67" s="346">
        <v>0</v>
      </c>
      <c r="I67" s="228">
        <v>200</v>
      </c>
      <c r="J67" s="217">
        <v>0</v>
      </c>
    </row>
    <row r="68" spans="1:10" ht="23.25" customHeight="1">
      <c r="A68" s="340" t="s">
        <v>286</v>
      </c>
      <c r="B68" s="341">
        <f t="shared" si="2"/>
        <v>149</v>
      </c>
      <c r="C68" s="217">
        <v>0</v>
      </c>
      <c r="D68" s="290">
        <f t="shared" si="3"/>
        <v>149</v>
      </c>
      <c r="E68" s="346">
        <v>0</v>
      </c>
      <c r="F68" s="346">
        <v>0</v>
      </c>
      <c r="G68" s="205">
        <v>0</v>
      </c>
      <c r="H68" s="346">
        <v>0</v>
      </c>
      <c r="I68" s="228">
        <v>149</v>
      </c>
      <c r="J68" s="217">
        <v>0</v>
      </c>
    </row>
    <row r="69" spans="1:10" ht="23.25" customHeight="1">
      <c r="A69" s="342" t="s">
        <v>287</v>
      </c>
      <c r="B69" s="343">
        <f t="shared" si="2"/>
        <v>90</v>
      </c>
      <c r="C69" s="218">
        <v>0</v>
      </c>
      <c r="D69" s="198">
        <f t="shared" si="3"/>
        <v>90</v>
      </c>
      <c r="E69" s="207">
        <v>0</v>
      </c>
      <c r="F69" s="347">
        <v>0</v>
      </c>
      <c r="G69" s="208">
        <v>0</v>
      </c>
      <c r="H69" s="347">
        <v>0</v>
      </c>
      <c r="I69" s="348">
        <v>90</v>
      </c>
      <c r="J69" s="218">
        <v>0</v>
      </c>
    </row>
    <row r="70" spans="1:10" ht="23.25" customHeight="1">
      <c r="A70" s="340" t="s">
        <v>288</v>
      </c>
      <c r="B70" s="341">
        <f t="shared" si="2"/>
        <v>357</v>
      </c>
      <c r="C70" s="217">
        <v>0</v>
      </c>
      <c r="D70" s="197">
        <f t="shared" si="3"/>
        <v>357</v>
      </c>
      <c r="E70" s="204">
        <v>0</v>
      </c>
      <c r="F70" s="205">
        <v>0</v>
      </c>
      <c r="G70" s="205">
        <v>0</v>
      </c>
      <c r="H70" s="205">
        <v>0</v>
      </c>
      <c r="I70" s="206">
        <v>357</v>
      </c>
      <c r="J70" s="217">
        <v>0</v>
      </c>
    </row>
    <row r="71" spans="1:10" ht="23.25" customHeight="1">
      <c r="A71" s="340" t="s">
        <v>289</v>
      </c>
      <c r="B71" s="341">
        <f t="shared" si="2"/>
        <v>112</v>
      </c>
      <c r="C71" s="217">
        <v>112</v>
      </c>
      <c r="D71" s="197">
        <f t="shared" si="3"/>
        <v>0</v>
      </c>
      <c r="E71" s="204">
        <v>0</v>
      </c>
      <c r="F71" s="346">
        <v>0</v>
      </c>
      <c r="G71" s="205">
        <v>0</v>
      </c>
      <c r="H71" s="205">
        <v>0</v>
      </c>
      <c r="I71" s="228">
        <v>0</v>
      </c>
      <c r="J71" s="217">
        <v>0</v>
      </c>
    </row>
    <row r="72" spans="1:10" ht="23.25" customHeight="1">
      <c r="A72" s="340" t="s">
        <v>290</v>
      </c>
      <c r="B72" s="341">
        <f t="shared" si="2"/>
        <v>0</v>
      </c>
      <c r="C72" s="217">
        <v>0</v>
      </c>
      <c r="D72" s="290">
        <f t="shared" si="3"/>
        <v>0</v>
      </c>
      <c r="E72" s="346">
        <v>0</v>
      </c>
      <c r="F72" s="205">
        <v>0</v>
      </c>
      <c r="G72" s="205">
        <v>0</v>
      </c>
      <c r="H72" s="205">
        <v>0</v>
      </c>
      <c r="I72" s="228">
        <v>0</v>
      </c>
      <c r="J72" s="217">
        <v>0</v>
      </c>
    </row>
    <row r="73" spans="1:10" ht="23.25" customHeight="1">
      <c r="A73" s="340" t="s">
        <v>291</v>
      </c>
      <c r="B73" s="341">
        <f t="shared" si="2"/>
        <v>1</v>
      </c>
      <c r="C73" s="217">
        <v>0</v>
      </c>
      <c r="D73" s="290">
        <f t="shared" si="3"/>
        <v>1</v>
      </c>
      <c r="E73" s="346">
        <v>0</v>
      </c>
      <c r="F73" s="205">
        <v>0</v>
      </c>
      <c r="G73" s="205">
        <v>0</v>
      </c>
      <c r="H73" s="205">
        <v>0</v>
      </c>
      <c r="I73" s="228">
        <v>1</v>
      </c>
      <c r="J73" s="217">
        <v>0</v>
      </c>
    </row>
    <row r="74" spans="1:10" ht="23.25" customHeight="1">
      <c r="A74" s="342" t="s">
        <v>292</v>
      </c>
      <c r="B74" s="343">
        <f t="shared" si="2"/>
        <v>1</v>
      </c>
      <c r="C74" s="218">
        <v>0</v>
      </c>
      <c r="D74" s="198">
        <f t="shared" si="3"/>
        <v>1</v>
      </c>
      <c r="E74" s="207">
        <v>0</v>
      </c>
      <c r="F74" s="208">
        <v>0</v>
      </c>
      <c r="G74" s="208">
        <v>0</v>
      </c>
      <c r="H74" s="208">
        <v>0</v>
      </c>
      <c r="I74" s="348">
        <v>1</v>
      </c>
      <c r="J74" s="218">
        <v>0</v>
      </c>
    </row>
    <row r="75" spans="1:10" ht="23.25" customHeight="1" thickBot="1">
      <c r="A75" s="340" t="s">
        <v>293</v>
      </c>
      <c r="B75" s="341">
        <f t="shared" si="2"/>
        <v>7</v>
      </c>
      <c r="C75" s="217">
        <v>0</v>
      </c>
      <c r="D75" s="197">
        <f t="shared" si="3"/>
        <v>7</v>
      </c>
      <c r="E75" s="204">
        <v>0</v>
      </c>
      <c r="F75" s="205">
        <v>0</v>
      </c>
      <c r="G75" s="205">
        <v>0</v>
      </c>
      <c r="H75" s="205">
        <v>0</v>
      </c>
      <c r="I75" s="206">
        <v>7</v>
      </c>
      <c r="J75" s="217">
        <v>0</v>
      </c>
    </row>
    <row r="76" spans="1:10" ht="45" customHeight="1">
      <c r="A76" s="320" t="s">
        <v>38</v>
      </c>
      <c r="B76" s="196">
        <f>SUM(B8:B42)</f>
        <v>60468</v>
      </c>
      <c r="C76" s="216">
        <f>SUM(C8:C42)</f>
        <v>8197</v>
      </c>
      <c r="D76" s="191">
        <f aca="true" t="shared" si="4" ref="D76:J76">SUM(D8:D42)</f>
        <v>52271</v>
      </c>
      <c r="E76" s="201">
        <f t="shared" si="4"/>
        <v>0</v>
      </c>
      <c r="F76" s="202">
        <f t="shared" si="4"/>
        <v>2317</v>
      </c>
      <c r="G76" s="202">
        <f t="shared" si="4"/>
        <v>0</v>
      </c>
      <c r="H76" s="202">
        <f>SUM(H8:H42)</f>
        <v>0</v>
      </c>
      <c r="I76" s="203">
        <f t="shared" si="4"/>
        <v>49954</v>
      </c>
      <c r="J76" s="216">
        <f t="shared" si="4"/>
        <v>0</v>
      </c>
    </row>
    <row r="77" spans="1:10" ht="45" customHeight="1">
      <c r="A77" s="321" t="s">
        <v>37</v>
      </c>
      <c r="B77" s="197">
        <f aca="true" t="shared" si="5" ref="B77:J77">SUM(B50:B75)</f>
        <v>2698</v>
      </c>
      <c r="C77" s="217">
        <f t="shared" si="5"/>
        <v>1070</v>
      </c>
      <c r="D77" s="192">
        <f t="shared" si="5"/>
        <v>1628</v>
      </c>
      <c r="E77" s="204">
        <f t="shared" si="5"/>
        <v>0</v>
      </c>
      <c r="F77" s="205">
        <f t="shared" si="5"/>
        <v>357</v>
      </c>
      <c r="G77" s="205">
        <f t="shared" si="5"/>
        <v>0</v>
      </c>
      <c r="H77" s="205">
        <f t="shared" si="5"/>
        <v>0</v>
      </c>
      <c r="I77" s="206">
        <f t="shared" si="5"/>
        <v>1271</v>
      </c>
      <c r="J77" s="217">
        <f t="shared" si="5"/>
        <v>0</v>
      </c>
    </row>
    <row r="78" spans="1:10" ht="45" customHeight="1" thickBot="1">
      <c r="A78" s="349" t="s">
        <v>41</v>
      </c>
      <c r="B78" s="200">
        <f>SUM(B76:B77)</f>
        <v>63166</v>
      </c>
      <c r="C78" s="229">
        <f>SUM(C76:C77)</f>
        <v>9267</v>
      </c>
      <c r="D78" s="195">
        <f aca="true" t="shared" si="6" ref="D78:J78">SUM(D76:D77)</f>
        <v>53899</v>
      </c>
      <c r="E78" s="213">
        <f t="shared" si="6"/>
        <v>0</v>
      </c>
      <c r="F78" s="214">
        <f t="shared" si="6"/>
        <v>2674</v>
      </c>
      <c r="G78" s="214">
        <f t="shared" si="6"/>
        <v>0</v>
      </c>
      <c r="H78" s="214">
        <f t="shared" si="6"/>
        <v>0</v>
      </c>
      <c r="I78" s="215">
        <f t="shared" si="6"/>
        <v>51225</v>
      </c>
      <c r="J78" s="229">
        <f t="shared" si="6"/>
        <v>0</v>
      </c>
    </row>
    <row r="79" ht="20.25" customHeight="1">
      <c r="A79" s="14" t="s">
        <v>327</v>
      </c>
    </row>
  </sheetData>
  <mergeCells count="22">
    <mergeCell ref="E6:E7"/>
    <mergeCell ref="H6:H7"/>
    <mergeCell ref="I6:I7"/>
    <mergeCell ref="F6:F7"/>
    <mergeCell ref="G6:G7"/>
    <mergeCell ref="A4:A7"/>
    <mergeCell ref="C5:C7"/>
    <mergeCell ref="F48:F49"/>
    <mergeCell ref="G48:G49"/>
    <mergeCell ref="E48:E49"/>
    <mergeCell ref="B4:J4"/>
    <mergeCell ref="J5:J7"/>
    <mergeCell ref="B5:B7"/>
    <mergeCell ref="A46:A49"/>
    <mergeCell ref="D6:D7"/>
    <mergeCell ref="B46:J46"/>
    <mergeCell ref="B47:B49"/>
    <mergeCell ref="C47:C49"/>
    <mergeCell ref="J47:J49"/>
    <mergeCell ref="D48:D49"/>
    <mergeCell ref="I48:I49"/>
    <mergeCell ref="H48:H49"/>
  </mergeCells>
  <printOptions horizontalCentered="1"/>
  <pageMargins left="0.5905511811023623" right="0.5905511811023623" top="0.5905511811023623" bottom="0.5905511811023623" header="0.3937007874015748" footer="0.3937007874015748"/>
  <pageSetup firstPageNumber="4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tabColor indexed="15"/>
  </sheetPr>
  <dimension ref="A1:J78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J50" sqref="J50:J75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118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607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600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600"/>
      <c r="B6" s="600"/>
      <c r="C6" s="60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10"/>
    </row>
    <row r="7" spans="1:10" ht="16.5" customHeight="1" thickBot="1">
      <c r="A7" s="601"/>
      <c r="B7" s="601"/>
      <c r="C7" s="609"/>
      <c r="D7" s="590"/>
      <c r="E7" s="592"/>
      <c r="F7" s="594"/>
      <c r="G7" s="594"/>
      <c r="H7" s="594"/>
      <c r="I7" s="606"/>
      <c r="J7" s="611"/>
    </row>
    <row r="8" spans="1:10" ht="23.25" customHeight="1">
      <c r="A8" s="139" t="s">
        <v>234</v>
      </c>
      <c r="B8" s="327">
        <f aca="true" t="shared" si="0" ref="B8:B42">SUM(C8,D8,J8)</f>
        <v>3677</v>
      </c>
      <c r="C8" s="216">
        <v>0</v>
      </c>
      <c r="D8" s="191">
        <f aca="true" t="shared" si="1" ref="D8:D42">SUM(E8:I8)</f>
        <v>0</v>
      </c>
      <c r="E8" s="201">
        <v>0</v>
      </c>
      <c r="F8" s="202">
        <v>0</v>
      </c>
      <c r="G8" s="202">
        <v>0</v>
      </c>
      <c r="H8" s="202">
        <v>0</v>
      </c>
      <c r="I8" s="203">
        <v>0</v>
      </c>
      <c r="J8" s="216">
        <v>3677</v>
      </c>
    </row>
    <row r="9" spans="1:10" ht="23.25" customHeight="1">
      <c r="A9" s="328" t="s">
        <v>235</v>
      </c>
      <c r="B9" s="329">
        <f t="shared" si="0"/>
        <v>1089</v>
      </c>
      <c r="C9" s="217">
        <v>980</v>
      </c>
      <c r="D9" s="192">
        <f t="shared" si="1"/>
        <v>0</v>
      </c>
      <c r="E9" s="204">
        <v>0</v>
      </c>
      <c r="F9" s="205">
        <v>0</v>
      </c>
      <c r="G9" s="205">
        <v>0</v>
      </c>
      <c r="H9" s="205">
        <v>0</v>
      </c>
      <c r="I9" s="206">
        <v>0</v>
      </c>
      <c r="J9" s="217">
        <v>109</v>
      </c>
    </row>
    <row r="10" spans="1:10" ht="23.25" customHeight="1">
      <c r="A10" s="328" t="s">
        <v>236</v>
      </c>
      <c r="B10" s="329">
        <f t="shared" si="0"/>
        <v>635</v>
      </c>
      <c r="C10" s="217">
        <v>0</v>
      </c>
      <c r="D10" s="192">
        <f t="shared" si="1"/>
        <v>0</v>
      </c>
      <c r="E10" s="204">
        <v>0</v>
      </c>
      <c r="F10" s="205">
        <v>0</v>
      </c>
      <c r="G10" s="205">
        <v>0</v>
      </c>
      <c r="H10" s="205">
        <v>0</v>
      </c>
      <c r="I10" s="206">
        <v>0</v>
      </c>
      <c r="J10" s="217">
        <v>635</v>
      </c>
    </row>
    <row r="11" spans="1:10" ht="23.25" customHeight="1">
      <c r="A11" s="328" t="s">
        <v>237</v>
      </c>
      <c r="B11" s="329">
        <f t="shared" si="0"/>
        <v>1277</v>
      </c>
      <c r="C11" s="217">
        <v>1209</v>
      </c>
      <c r="D11" s="192">
        <f t="shared" si="1"/>
        <v>0</v>
      </c>
      <c r="E11" s="204">
        <v>0</v>
      </c>
      <c r="F11" s="205">
        <v>0</v>
      </c>
      <c r="G11" s="205">
        <v>0</v>
      </c>
      <c r="H11" s="205">
        <v>0</v>
      </c>
      <c r="I11" s="206">
        <v>0</v>
      </c>
      <c r="J11" s="217">
        <v>68</v>
      </c>
    </row>
    <row r="12" spans="1:10" ht="23.25" customHeight="1">
      <c r="A12" s="330" t="s">
        <v>238</v>
      </c>
      <c r="B12" s="331">
        <f t="shared" si="0"/>
        <v>372</v>
      </c>
      <c r="C12" s="218">
        <v>314</v>
      </c>
      <c r="D12" s="193">
        <f t="shared" si="1"/>
        <v>0</v>
      </c>
      <c r="E12" s="207">
        <v>0</v>
      </c>
      <c r="F12" s="208">
        <v>0</v>
      </c>
      <c r="G12" s="208">
        <v>0</v>
      </c>
      <c r="H12" s="208">
        <v>0</v>
      </c>
      <c r="I12" s="209">
        <v>0</v>
      </c>
      <c r="J12" s="218">
        <v>58</v>
      </c>
    </row>
    <row r="13" spans="1:10" ht="23.25" customHeight="1">
      <c r="A13" s="332" t="s">
        <v>239</v>
      </c>
      <c r="B13" s="333">
        <f t="shared" si="0"/>
        <v>83</v>
      </c>
      <c r="C13" s="219">
        <v>0</v>
      </c>
      <c r="D13" s="194">
        <f t="shared" si="1"/>
        <v>0</v>
      </c>
      <c r="E13" s="210">
        <v>0</v>
      </c>
      <c r="F13" s="211">
        <v>0</v>
      </c>
      <c r="G13" s="211">
        <v>0</v>
      </c>
      <c r="H13" s="211">
        <v>0</v>
      </c>
      <c r="I13" s="212">
        <v>0</v>
      </c>
      <c r="J13" s="219">
        <v>83</v>
      </c>
    </row>
    <row r="14" spans="1:10" ht="23.25" customHeight="1">
      <c r="A14" s="328" t="s">
        <v>240</v>
      </c>
      <c r="B14" s="329">
        <f t="shared" si="0"/>
        <v>802</v>
      </c>
      <c r="C14" s="217">
        <v>698</v>
      </c>
      <c r="D14" s="192">
        <f t="shared" si="1"/>
        <v>0</v>
      </c>
      <c r="E14" s="204">
        <v>0</v>
      </c>
      <c r="F14" s="205">
        <v>0</v>
      </c>
      <c r="G14" s="205">
        <v>0</v>
      </c>
      <c r="H14" s="205">
        <v>0</v>
      </c>
      <c r="I14" s="206">
        <v>0</v>
      </c>
      <c r="J14" s="217">
        <v>104</v>
      </c>
    </row>
    <row r="15" spans="1:10" ht="23.25" customHeight="1">
      <c r="A15" s="328" t="s">
        <v>241</v>
      </c>
      <c r="B15" s="329">
        <f t="shared" si="0"/>
        <v>361</v>
      </c>
      <c r="C15" s="217">
        <v>313</v>
      </c>
      <c r="D15" s="192">
        <f t="shared" si="1"/>
        <v>0</v>
      </c>
      <c r="E15" s="204">
        <v>0</v>
      </c>
      <c r="F15" s="205">
        <v>0</v>
      </c>
      <c r="G15" s="205">
        <v>0</v>
      </c>
      <c r="H15" s="205">
        <v>0</v>
      </c>
      <c r="I15" s="206">
        <v>0</v>
      </c>
      <c r="J15" s="217">
        <v>48</v>
      </c>
    </row>
    <row r="16" spans="1:10" ht="23.25" customHeight="1">
      <c r="A16" s="328" t="s">
        <v>242</v>
      </c>
      <c r="B16" s="329">
        <f t="shared" si="0"/>
        <v>156</v>
      </c>
      <c r="C16" s="217">
        <v>91</v>
      </c>
      <c r="D16" s="192">
        <f t="shared" si="1"/>
        <v>0</v>
      </c>
      <c r="E16" s="204">
        <v>0</v>
      </c>
      <c r="F16" s="205">
        <v>0</v>
      </c>
      <c r="G16" s="205">
        <v>0</v>
      </c>
      <c r="H16" s="205">
        <v>0</v>
      </c>
      <c r="I16" s="206">
        <v>0</v>
      </c>
      <c r="J16" s="217">
        <v>65</v>
      </c>
    </row>
    <row r="17" spans="1:10" ht="23.25" customHeight="1">
      <c r="A17" s="330" t="s">
        <v>243</v>
      </c>
      <c r="B17" s="331">
        <f t="shared" si="0"/>
        <v>183</v>
      </c>
      <c r="C17" s="218">
        <v>166</v>
      </c>
      <c r="D17" s="193">
        <f t="shared" si="1"/>
        <v>0</v>
      </c>
      <c r="E17" s="207">
        <v>0</v>
      </c>
      <c r="F17" s="208">
        <v>0</v>
      </c>
      <c r="G17" s="208">
        <v>0</v>
      </c>
      <c r="H17" s="208">
        <v>0</v>
      </c>
      <c r="I17" s="209">
        <v>0</v>
      </c>
      <c r="J17" s="218">
        <v>17</v>
      </c>
    </row>
    <row r="18" spans="1:10" ht="23.25" customHeight="1">
      <c r="A18" s="332" t="s">
        <v>244</v>
      </c>
      <c r="B18" s="333">
        <f t="shared" si="0"/>
        <v>48</v>
      </c>
      <c r="C18" s="219">
        <v>1</v>
      </c>
      <c r="D18" s="194">
        <f t="shared" si="1"/>
        <v>28</v>
      </c>
      <c r="E18" s="210">
        <v>0</v>
      </c>
      <c r="F18" s="211">
        <v>0</v>
      </c>
      <c r="G18" s="211">
        <v>0</v>
      </c>
      <c r="H18" s="211">
        <v>0</v>
      </c>
      <c r="I18" s="212">
        <v>28</v>
      </c>
      <c r="J18" s="219">
        <v>19</v>
      </c>
    </row>
    <row r="19" spans="1:10" ht="23.25" customHeight="1">
      <c r="A19" s="328" t="s">
        <v>245</v>
      </c>
      <c r="B19" s="329">
        <f t="shared" si="0"/>
        <v>722</v>
      </c>
      <c r="C19" s="217">
        <v>0</v>
      </c>
      <c r="D19" s="192">
        <f t="shared" si="1"/>
        <v>542</v>
      </c>
      <c r="E19" s="204">
        <v>0</v>
      </c>
      <c r="F19" s="205">
        <v>0</v>
      </c>
      <c r="G19" s="205">
        <v>0</v>
      </c>
      <c r="H19" s="205">
        <v>0</v>
      </c>
      <c r="I19" s="206">
        <v>542</v>
      </c>
      <c r="J19" s="217">
        <v>180</v>
      </c>
    </row>
    <row r="20" spans="1:10" ht="23.25" customHeight="1">
      <c r="A20" s="328" t="s">
        <v>246</v>
      </c>
      <c r="B20" s="329">
        <f t="shared" si="0"/>
        <v>359</v>
      </c>
      <c r="C20" s="217">
        <v>265</v>
      </c>
      <c r="D20" s="192">
        <f t="shared" si="1"/>
        <v>0</v>
      </c>
      <c r="E20" s="204">
        <v>0</v>
      </c>
      <c r="F20" s="205">
        <v>0</v>
      </c>
      <c r="G20" s="205">
        <v>0</v>
      </c>
      <c r="H20" s="205">
        <v>0</v>
      </c>
      <c r="I20" s="206">
        <v>0</v>
      </c>
      <c r="J20" s="217">
        <v>94</v>
      </c>
    </row>
    <row r="21" spans="1:10" ht="23.25" customHeight="1">
      <c r="A21" s="328" t="s">
        <v>247</v>
      </c>
      <c r="B21" s="329">
        <f t="shared" si="0"/>
        <v>198</v>
      </c>
      <c r="C21" s="217">
        <v>12</v>
      </c>
      <c r="D21" s="192">
        <f t="shared" si="1"/>
        <v>0</v>
      </c>
      <c r="E21" s="204">
        <v>0</v>
      </c>
      <c r="F21" s="205">
        <v>0</v>
      </c>
      <c r="G21" s="205">
        <v>0</v>
      </c>
      <c r="H21" s="205">
        <v>0</v>
      </c>
      <c r="I21" s="206">
        <v>0</v>
      </c>
      <c r="J21" s="217">
        <v>186</v>
      </c>
    </row>
    <row r="22" spans="1:10" ht="23.25" customHeight="1">
      <c r="A22" s="330" t="s">
        <v>248</v>
      </c>
      <c r="B22" s="331">
        <f t="shared" si="0"/>
        <v>322</v>
      </c>
      <c r="C22" s="218">
        <v>0</v>
      </c>
      <c r="D22" s="193">
        <f t="shared" si="1"/>
        <v>270</v>
      </c>
      <c r="E22" s="207">
        <v>0</v>
      </c>
      <c r="F22" s="208">
        <v>0</v>
      </c>
      <c r="G22" s="208">
        <v>0</v>
      </c>
      <c r="H22" s="208">
        <v>0</v>
      </c>
      <c r="I22" s="209">
        <v>270</v>
      </c>
      <c r="J22" s="218">
        <v>52</v>
      </c>
    </row>
    <row r="23" spans="1:10" ht="23.25" customHeight="1">
      <c r="A23" s="332" t="s">
        <v>249</v>
      </c>
      <c r="B23" s="333">
        <f t="shared" si="0"/>
        <v>373</v>
      </c>
      <c r="C23" s="219">
        <v>287</v>
      </c>
      <c r="D23" s="194">
        <f t="shared" si="1"/>
        <v>0</v>
      </c>
      <c r="E23" s="210">
        <v>0</v>
      </c>
      <c r="F23" s="211">
        <v>0</v>
      </c>
      <c r="G23" s="211">
        <v>0</v>
      </c>
      <c r="H23" s="211">
        <v>0</v>
      </c>
      <c r="I23" s="212">
        <v>0</v>
      </c>
      <c r="J23" s="219">
        <v>86</v>
      </c>
    </row>
    <row r="24" spans="1:10" ht="23.25" customHeight="1">
      <c r="A24" s="328" t="s">
        <v>250</v>
      </c>
      <c r="B24" s="329">
        <f t="shared" si="0"/>
        <v>99</v>
      </c>
      <c r="C24" s="217">
        <v>65</v>
      </c>
      <c r="D24" s="192">
        <f t="shared" si="1"/>
        <v>0</v>
      </c>
      <c r="E24" s="204">
        <v>0</v>
      </c>
      <c r="F24" s="205">
        <v>0</v>
      </c>
      <c r="G24" s="205">
        <v>0</v>
      </c>
      <c r="H24" s="205">
        <v>0</v>
      </c>
      <c r="I24" s="206">
        <v>0</v>
      </c>
      <c r="J24" s="217">
        <v>34</v>
      </c>
    </row>
    <row r="25" spans="1:10" ht="23.25" customHeight="1">
      <c r="A25" s="328" t="s">
        <v>251</v>
      </c>
      <c r="B25" s="329">
        <f t="shared" si="0"/>
        <v>365</v>
      </c>
      <c r="C25" s="217">
        <v>165</v>
      </c>
      <c r="D25" s="192">
        <f t="shared" si="1"/>
        <v>0</v>
      </c>
      <c r="E25" s="204">
        <v>0</v>
      </c>
      <c r="F25" s="205">
        <v>0</v>
      </c>
      <c r="G25" s="205">
        <v>0</v>
      </c>
      <c r="H25" s="205">
        <v>0</v>
      </c>
      <c r="I25" s="206">
        <v>0</v>
      </c>
      <c r="J25" s="217">
        <v>200</v>
      </c>
    </row>
    <row r="26" spans="1:10" ht="23.25" customHeight="1">
      <c r="A26" s="328" t="s">
        <v>252</v>
      </c>
      <c r="B26" s="329">
        <f t="shared" si="0"/>
        <v>579</v>
      </c>
      <c r="C26" s="217">
        <v>527</v>
      </c>
      <c r="D26" s="192">
        <f t="shared" si="1"/>
        <v>0</v>
      </c>
      <c r="E26" s="204">
        <v>0</v>
      </c>
      <c r="F26" s="205">
        <v>0</v>
      </c>
      <c r="G26" s="205">
        <v>0</v>
      </c>
      <c r="H26" s="205">
        <v>0</v>
      </c>
      <c r="I26" s="206">
        <v>0</v>
      </c>
      <c r="J26" s="217">
        <v>52</v>
      </c>
    </row>
    <row r="27" spans="1:10" ht="23.25" customHeight="1">
      <c r="A27" s="330" t="s">
        <v>253</v>
      </c>
      <c r="B27" s="331">
        <f t="shared" si="0"/>
        <v>598</v>
      </c>
      <c r="C27" s="218">
        <v>449</v>
      </c>
      <c r="D27" s="193">
        <f t="shared" si="1"/>
        <v>0</v>
      </c>
      <c r="E27" s="207">
        <v>0</v>
      </c>
      <c r="F27" s="208">
        <v>0</v>
      </c>
      <c r="G27" s="208">
        <v>0</v>
      </c>
      <c r="H27" s="208">
        <v>0</v>
      </c>
      <c r="I27" s="209">
        <v>0</v>
      </c>
      <c r="J27" s="218">
        <v>149</v>
      </c>
    </row>
    <row r="28" spans="1:10" ht="23.25" customHeight="1">
      <c r="A28" s="332" t="s">
        <v>254</v>
      </c>
      <c r="B28" s="333">
        <f t="shared" si="0"/>
        <v>13</v>
      </c>
      <c r="C28" s="219">
        <v>13</v>
      </c>
      <c r="D28" s="194">
        <f t="shared" si="1"/>
        <v>0</v>
      </c>
      <c r="E28" s="210">
        <v>0</v>
      </c>
      <c r="F28" s="211">
        <v>0</v>
      </c>
      <c r="G28" s="211">
        <v>0</v>
      </c>
      <c r="H28" s="211">
        <v>0</v>
      </c>
      <c r="I28" s="212">
        <v>0</v>
      </c>
      <c r="J28" s="219">
        <v>0</v>
      </c>
    </row>
    <row r="29" spans="1:10" ht="23.25" customHeight="1">
      <c r="A29" s="328" t="s">
        <v>255</v>
      </c>
      <c r="B29" s="329">
        <f t="shared" si="0"/>
        <v>168</v>
      </c>
      <c r="C29" s="217">
        <v>77</v>
      </c>
      <c r="D29" s="192">
        <f t="shared" si="1"/>
        <v>0</v>
      </c>
      <c r="E29" s="204">
        <v>0</v>
      </c>
      <c r="F29" s="205">
        <v>0</v>
      </c>
      <c r="G29" s="205">
        <v>0</v>
      </c>
      <c r="H29" s="205">
        <v>0</v>
      </c>
      <c r="I29" s="206">
        <v>0</v>
      </c>
      <c r="J29" s="217">
        <v>91</v>
      </c>
    </row>
    <row r="30" spans="1:10" ht="23.25" customHeight="1">
      <c r="A30" s="328" t="s">
        <v>256</v>
      </c>
      <c r="B30" s="329">
        <f t="shared" si="0"/>
        <v>112</v>
      </c>
      <c r="C30" s="217">
        <v>112</v>
      </c>
      <c r="D30" s="192">
        <f t="shared" si="1"/>
        <v>0</v>
      </c>
      <c r="E30" s="204">
        <v>0</v>
      </c>
      <c r="F30" s="205">
        <v>0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136</v>
      </c>
      <c r="C31" s="217">
        <v>0</v>
      </c>
      <c r="D31" s="192">
        <f t="shared" si="1"/>
        <v>108</v>
      </c>
      <c r="E31" s="204">
        <v>0</v>
      </c>
      <c r="F31" s="205">
        <v>0</v>
      </c>
      <c r="G31" s="205">
        <v>0</v>
      </c>
      <c r="H31" s="205">
        <v>0</v>
      </c>
      <c r="I31" s="206">
        <v>108</v>
      </c>
      <c r="J31" s="217">
        <v>28</v>
      </c>
    </row>
    <row r="32" spans="1:10" ht="23.25" customHeight="1">
      <c r="A32" s="330" t="s">
        <v>258</v>
      </c>
      <c r="B32" s="331">
        <f t="shared" si="0"/>
        <v>35</v>
      </c>
      <c r="C32" s="218">
        <v>33</v>
      </c>
      <c r="D32" s="193">
        <f t="shared" si="1"/>
        <v>0</v>
      </c>
      <c r="E32" s="207">
        <v>0</v>
      </c>
      <c r="F32" s="208">
        <v>0</v>
      </c>
      <c r="G32" s="208">
        <v>0</v>
      </c>
      <c r="H32" s="208">
        <v>0</v>
      </c>
      <c r="I32" s="209">
        <v>0</v>
      </c>
      <c r="J32" s="218">
        <v>2</v>
      </c>
    </row>
    <row r="33" spans="1:10" ht="23.25" customHeight="1">
      <c r="A33" s="332" t="s">
        <v>259</v>
      </c>
      <c r="B33" s="333">
        <f t="shared" si="0"/>
        <v>123</v>
      </c>
      <c r="C33" s="219">
        <v>20</v>
      </c>
      <c r="D33" s="194">
        <f t="shared" si="1"/>
        <v>0</v>
      </c>
      <c r="E33" s="210">
        <v>0</v>
      </c>
      <c r="F33" s="211">
        <v>0</v>
      </c>
      <c r="G33" s="211">
        <v>0</v>
      </c>
      <c r="H33" s="211">
        <v>0</v>
      </c>
      <c r="I33" s="212">
        <v>0</v>
      </c>
      <c r="J33" s="219">
        <v>103</v>
      </c>
    </row>
    <row r="34" spans="1:10" ht="23.25" customHeight="1">
      <c r="A34" s="328" t="s">
        <v>260</v>
      </c>
      <c r="B34" s="329">
        <f t="shared" si="0"/>
        <v>101</v>
      </c>
      <c r="C34" s="217">
        <v>89</v>
      </c>
      <c r="D34" s="192">
        <f t="shared" si="1"/>
        <v>0</v>
      </c>
      <c r="E34" s="204">
        <v>0</v>
      </c>
      <c r="F34" s="205">
        <v>0</v>
      </c>
      <c r="G34" s="205">
        <v>0</v>
      </c>
      <c r="H34" s="205">
        <v>0</v>
      </c>
      <c r="I34" s="206">
        <v>0</v>
      </c>
      <c r="J34" s="217">
        <v>12</v>
      </c>
    </row>
    <row r="35" spans="1:10" ht="23.25" customHeight="1">
      <c r="A35" s="328" t="s">
        <v>261</v>
      </c>
      <c r="B35" s="329">
        <f t="shared" si="0"/>
        <v>181</v>
      </c>
      <c r="C35" s="217">
        <v>86</v>
      </c>
      <c r="D35" s="192">
        <f t="shared" si="1"/>
        <v>0</v>
      </c>
      <c r="E35" s="204">
        <v>0</v>
      </c>
      <c r="F35" s="205">
        <v>0</v>
      </c>
      <c r="G35" s="205">
        <v>0</v>
      </c>
      <c r="H35" s="205">
        <v>0</v>
      </c>
      <c r="I35" s="206">
        <v>0</v>
      </c>
      <c r="J35" s="217">
        <v>95</v>
      </c>
    </row>
    <row r="36" spans="1:10" ht="23.25" customHeight="1">
      <c r="A36" s="328" t="s">
        <v>262</v>
      </c>
      <c r="B36" s="329">
        <f t="shared" si="0"/>
        <v>220</v>
      </c>
      <c r="C36" s="217">
        <v>0</v>
      </c>
      <c r="D36" s="192">
        <f t="shared" si="1"/>
        <v>187</v>
      </c>
      <c r="E36" s="204">
        <v>0</v>
      </c>
      <c r="F36" s="205">
        <v>0</v>
      </c>
      <c r="G36" s="205">
        <v>0</v>
      </c>
      <c r="H36" s="205">
        <v>0</v>
      </c>
      <c r="I36" s="206">
        <v>187</v>
      </c>
      <c r="J36" s="217">
        <v>33</v>
      </c>
    </row>
    <row r="37" spans="1:10" ht="23.25" customHeight="1">
      <c r="A37" s="330" t="s">
        <v>263</v>
      </c>
      <c r="B37" s="331">
        <f t="shared" si="0"/>
        <v>241</v>
      </c>
      <c r="C37" s="218">
        <v>0</v>
      </c>
      <c r="D37" s="193">
        <f t="shared" si="1"/>
        <v>189</v>
      </c>
      <c r="E37" s="207">
        <v>0</v>
      </c>
      <c r="F37" s="208">
        <v>0</v>
      </c>
      <c r="G37" s="208">
        <v>0</v>
      </c>
      <c r="H37" s="208">
        <v>0</v>
      </c>
      <c r="I37" s="209">
        <v>189</v>
      </c>
      <c r="J37" s="218">
        <v>52</v>
      </c>
    </row>
    <row r="38" spans="1:10" ht="23.25" customHeight="1">
      <c r="A38" s="332" t="s">
        <v>264</v>
      </c>
      <c r="B38" s="333">
        <f t="shared" si="0"/>
        <v>435</v>
      </c>
      <c r="C38" s="219">
        <v>435</v>
      </c>
      <c r="D38" s="194">
        <f t="shared" si="1"/>
        <v>0</v>
      </c>
      <c r="E38" s="210">
        <v>0</v>
      </c>
      <c r="F38" s="211">
        <v>0</v>
      </c>
      <c r="G38" s="211">
        <v>0</v>
      </c>
      <c r="H38" s="211">
        <v>0</v>
      </c>
      <c r="I38" s="212">
        <v>0</v>
      </c>
      <c r="J38" s="219">
        <v>0</v>
      </c>
    </row>
    <row r="39" spans="1:10" ht="23.25" customHeight="1">
      <c r="A39" s="328" t="s">
        <v>265</v>
      </c>
      <c r="B39" s="329">
        <f t="shared" si="0"/>
        <v>140</v>
      </c>
      <c r="C39" s="217">
        <v>134</v>
      </c>
      <c r="D39" s="192">
        <f t="shared" si="1"/>
        <v>0</v>
      </c>
      <c r="E39" s="204">
        <v>0</v>
      </c>
      <c r="F39" s="205">
        <v>0</v>
      </c>
      <c r="G39" s="205">
        <v>0</v>
      </c>
      <c r="H39" s="205">
        <v>0</v>
      </c>
      <c r="I39" s="206">
        <v>0</v>
      </c>
      <c r="J39" s="217">
        <v>6</v>
      </c>
    </row>
    <row r="40" spans="1:10" ht="23.25" customHeight="1">
      <c r="A40" s="328" t="s">
        <v>266</v>
      </c>
      <c r="B40" s="329">
        <f t="shared" si="0"/>
        <v>207</v>
      </c>
      <c r="C40" s="217">
        <v>135</v>
      </c>
      <c r="D40" s="192">
        <f t="shared" si="1"/>
        <v>0</v>
      </c>
      <c r="E40" s="204">
        <v>0</v>
      </c>
      <c r="F40" s="205">
        <v>0</v>
      </c>
      <c r="G40" s="205">
        <v>0</v>
      </c>
      <c r="H40" s="205">
        <v>0</v>
      </c>
      <c r="I40" s="206">
        <v>0</v>
      </c>
      <c r="J40" s="217">
        <v>72</v>
      </c>
    </row>
    <row r="41" spans="1:10" ht="23.25" customHeight="1">
      <c r="A41" s="328" t="s">
        <v>267</v>
      </c>
      <c r="B41" s="329">
        <f t="shared" si="0"/>
        <v>250</v>
      </c>
      <c r="C41" s="217">
        <v>172</v>
      </c>
      <c r="D41" s="192">
        <f t="shared" si="1"/>
        <v>0</v>
      </c>
      <c r="E41" s="204">
        <v>0</v>
      </c>
      <c r="F41" s="205">
        <v>0</v>
      </c>
      <c r="G41" s="205">
        <v>0</v>
      </c>
      <c r="H41" s="205">
        <v>0</v>
      </c>
      <c r="I41" s="206">
        <v>0</v>
      </c>
      <c r="J41" s="217">
        <v>78</v>
      </c>
    </row>
    <row r="42" spans="1:10" ht="23.25" customHeight="1" thickBot="1">
      <c r="A42" s="334" t="s">
        <v>196</v>
      </c>
      <c r="B42" s="335">
        <f t="shared" si="0"/>
        <v>95</v>
      </c>
      <c r="C42" s="229">
        <v>34</v>
      </c>
      <c r="D42" s="195">
        <f t="shared" si="1"/>
        <v>0</v>
      </c>
      <c r="E42" s="213">
        <v>0</v>
      </c>
      <c r="F42" s="214">
        <v>0</v>
      </c>
      <c r="G42" s="214">
        <v>0</v>
      </c>
      <c r="H42" s="214">
        <v>0</v>
      </c>
      <c r="I42" s="215">
        <v>0</v>
      </c>
      <c r="J42" s="229">
        <v>61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119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607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600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600"/>
      <c r="B48" s="600"/>
      <c r="C48" s="60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10"/>
    </row>
    <row r="49" spans="1:10" ht="16.5" customHeight="1" thickBot="1">
      <c r="A49" s="601"/>
      <c r="B49" s="601"/>
      <c r="C49" s="609"/>
      <c r="D49" s="590"/>
      <c r="E49" s="592"/>
      <c r="F49" s="594"/>
      <c r="G49" s="594"/>
      <c r="H49" s="594"/>
      <c r="I49" s="606"/>
      <c r="J49" s="611"/>
    </row>
    <row r="50" spans="1:10" ht="23.25" customHeight="1">
      <c r="A50" s="338" t="s">
        <v>268</v>
      </c>
      <c r="B50" s="339">
        <f aca="true" t="shared" si="2" ref="B50:B75">SUM(C50,D50,J50)</f>
        <v>80</v>
      </c>
      <c r="C50" s="216">
        <v>0</v>
      </c>
      <c r="D50" s="196">
        <f>SUM(E50:I50)</f>
        <v>40</v>
      </c>
      <c r="E50" s="201">
        <v>0</v>
      </c>
      <c r="F50" s="202">
        <v>0</v>
      </c>
      <c r="G50" s="202">
        <v>0</v>
      </c>
      <c r="H50" s="202">
        <v>0</v>
      </c>
      <c r="I50" s="203">
        <v>40</v>
      </c>
      <c r="J50" s="216">
        <v>40</v>
      </c>
    </row>
    <row r="51" spans="1:10" ht="23.25" customHeight="1">
      <c r="A51" s="340" t="s">
        <v>269</v>
      </c>
      <c r="B51" s="341">
        <f t="shared" si="2"/>
        <v>103</v>
      </c>
      <c r="C51" s="217">
        <v>81</v>
      </c>
      <c r="D51" s="197">
        <f aca="true" t="shared" si="3" ref="D51:D75">SUM(E51:I51)</f>
        <v>0</v>
      </c>
      <c r="E51" s="204">
        <v>0</v>
      </c>
      <c r="F51" s="205">
        <v>0</v>
      </c>
      <c r="G51" s="205">
        <v>0</v>
      </c>
      <c r="H51" s="205">
        <v>0</v>
      </c>
      <c r="I51" s="206">
        <v>0</v>
      </c>
      <c r="J51" s="217">
        <v>22</v>
      </c>
    </row>
    <row r="52" spans="1:10" ht="23.25" customHeight="1">
      <c r="A52" s="340" t="s">
        <v>270</v>
      </c>
      <c r="B52" s="341">
        <f t="shared" si="2"/>
        <v>11</v>
      </c>
      <c r="C52" s="217">
        <v>7</v>
      </c>
      <c r="D52" s="197">
        <f t="shared" si="3"/>
        <v>0</v>
      </c>
      <c r="E52" s="204">
        <v>0</v>
      </c>
      <c r="F52" s="205">
        <v>0</v>
      </c>
      <c r="G52" s="205">
        <v>0</v>
      </c>
      <c r="H52" s="205">
        <v>0</v>
      </c>
      <c r="I52" s="206">
        <v>0</v>
      </c>
      <c r="J52" s="217">
        <v>4</v>
      </c>
    </row>
    <row r="53" spans="1:10" ht="23.25" customHeight="1">
      <c r="A53" s="340" t="s">
        <v>271</v>
      </c>
      <c r="B53" s="341">
        <f t="shared" si="2"/>
        <v>30</v>
      </c>
      <c r="C53" s="217">
        <v>7</v>
      </c>
      <c r="D53" s="197">
        <f t="shared" si="3"/>
        <v>0</v>
      </c>
      <c r="E53" s="204">
        <v>0</v>
      </c>
      <c r="F53" s="205">
        <v>0</v>
      </c>
      <c r="G53" s="205">
        <v>0</v>
      </c>
      <c r="H53" s="205">
        <v>0</v>
      </c>
      <c r="I53" s="206">
        <v>0</v>
      </c>
      <c r="J53" s="217">
        <v>23</v>
      </c>
    </row>
    <row r="54" spans="1:10" ht="23.25" customHeight="1">
      <c r="A54" s="342" t="s">
        <v>272</v>
      </c>
      <c r="B54" s="343">
        <f t="shared" si="2"/>
        <v>83</v>
      </c>
      <c r="C54" s="218">
        <v>20</v>
      </c>
      <c r="D54" s="198">
        <f t="shared" si="3"/>
        <v>0</v>
      </c>
      <c r="E54" s="207">
        <v>0</v>
      </c>
      <c r="F54" s="208">
        <v>0</v>
      </c>
      <c r="G54" s="208">
        <v>0</v>
      </c>
      <c r="H54" s="208">
        <v>0</v>
      </c>
      <c r="I54" s="209">
        <v>0</v>
      </c>
      <c r="J54" s="218">
        <v>63</v>
      </c>
    </row>
    <row r="55" spans="1:10" ht="23.25" customHeight="1">
      <c r="A55" s="344" t="s">
        <v>273</v>
      </c>
      <c r="B55" s="345">
        <f t="shared" si="2"/>
        <v>121</v>
      </c>
      <c r="C55" s="219">
        <v>20</v>
      </c>
      <c r="D55" s="199">
        <f t="shared" si="3"/>
        <v>0</v>
      </c>
      <c r="E55" s="210">
        <v>0</v>
      </c>
      <c r="F55" s="211">
        <v>0</v>
      </c>
      <c r="G55" s="211">
        <v>0</v>
      </c>
      <c r="H55" s="211">
        <v>0</v>
      </c>
      <c r="I55" s="212">
        <v>0</v>
      </c>
      <c r="J55" s="219">
        <v>101</v>
      </c>
    </row>
    <row r="56" spans="1:10" ht="23.25" customHeight="1">
      <c r="A56" s="340" t="s">
        <v>274</v>
      </c>
      <c r="B56" s="341">
        <f t="shared" si="2"/>
        <v>84</v>
      </c>
      <c r="C56" s="217">
        <v>0</v>
      </c>
      <c r="D56" s="197">
        <f t="shared" si="3"/>
        <v>13</v>
      </c>
      <c r="E56" s="204">
        <v>0</v>
      </c>
      <c r="F56" s="205">
        <v>0</v>
      </c>
      <c r="G56" s="205">
        <v>0</v>
      </c>
      <c r="H56" s="205">
        <v>0</v>
      </c>
      <c r="I56" s="206">
        <v>13</v>
      </c>
      <c r="J56" s="217">
        <v>71</v>
      </c>
    </row>
    <row r="57" spans="1:10" ht="23.25" customHeight="1">
      <c r="A57" s="340" t="s">
        <v>275</v>
      </c>
      <c r="B57" s="341">
        <f t="shared" si="2"/>
        <v>0</v>
      </c>
      <c r="C57" s="217">
        <v>0</v>
      </c>
      <c r="D57" s="197">
        <f t="shared" si="3"/>
        <v>0</v>
      </c>
      <c r="E57" s="204">
        <v>0</v>
      </c>
      <c r="F57" s="205">
        <v>0</v>
      </c>
      <c r="G57" s="205">
        <v>0</v>
      </c>
      <c r="H57" s="205">
        <v>0</v>
      </c>
      <c r="I57" s="206">
        <v>0</v>
      </c>
      <c r="J57" s="217">
        <v>0</v>
      </c>
    </row>
    <row r="58" spans="1:10" ht="23.25" customHeight="1">
      <c r="A58" s="340" t="s">
        <v>276</v>
      </c>
      <c r="B58" s="341">
        <f t="shared" si="2"/>
        <v>32</v>
      </c>
      <c r="C58" s="217">
        <v>1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31</v>
      </c>
    </row>
    <row r="59" spans="1:10" ht="23.25" customHeight="1">
      <c r="A59" s="342" t="s">
        <v>277</v>
      </c>
      <c r="B59" s="343">
        <f t="shared" si="2"/>
        <v>98</v>
      </c>
      <c r="C59" s="218">
        <v>61</v>
      </c>
      <c r="D59" s="198">
        <f t="shared" si="3"/>
        <v>0</v>
      </c>
      <c r="E59" s="207">
        <v>0</v>
      </c>
      <c r="F59" s="208">
        <v>0</v>
      </c>
      <c r="G59" s="208">
        <v>0</v>
      </c>
      <c r="H59" s="208">
        <v>0</v>
      </c>
      <c r="I59" s="209">
        <v>0</v>
      </c>
      <c r="J59" s="218">
        <v>37</v>
      </c>
    </row>
    <row r="60" spans="1:10" ht="23.25" customHeight="1">
      <c r="A60" s="344" t="s">
        <v>278</v>
      </c>
      <c r="B60" s="345">
        <f t="shared" si="2"/>
        <v>44</v>
      </c>
      <c r="C60" s="219">
        <v>21</v>
      </c>
      <c r="D60" s="199">
        <f t="shared" si="3"/>
        <v>0</v>
      </c>
      <c r="E60" s="210">
        <v>0</v>
      </c>
      <c r="F60" s="211">
        <v>0</v>
      </c>
      <c r="G60" s="211">
        <v>0</v>
      </c>
      <c r="H60" s="211">
        <v>0</v>
      </c>
      <c r="I60" s="212">
        <v>0</v>
      </c>
      <c r="J60" s="219">
        <v>23</v>
      </c>
    </row>
    <row r="61" spans="1:10" ht="23.25" customHeight="1">
      <c r="A61" s="340" t="s">
        <v>279</v>
      </c>
      <c r="B61" s="341">
        <f t="shared" si="2"/>
        <v>5</v>
      </c>
      <c r="C61" s="217">
        <v>5</v>
      </c>
      <c r="D61" s="197">
        <f t="shared" si="3"/>
        <v>0</v>
      </c>
      <c r="E61" s="204">
        <v>0</v>
      </c>
      <c r="F61" s="205">
        <v>0</v>
      </c>
      <c r="G61" s="205">
        <v>0</v>
      </c>
      <c r="H61" s="205">
        <v>0</v>
      </c>
      <c r="I61" s="228">
        <v>0</v>
      </c>
      <c r="J61" s="217">
        <v>0</v>
      </c>
    </row>
    <row r="62" spans="1:10" ht="23.25" customHeight="1">
      <c r="A62" s="340" t="s">
        <v>280</v>
      </c>
      <c r="B62" s="341">
        <f t="shared" si="2"/>
        <v>26</v>
      </c>
      <c r="C62" s="217">
        <v>26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99</v>
      </c>
      <c r="C63" s="217">
        <v>99</v>
      </c>
      <c r="D63" s="290">
        <f t="shared" si="3"/>
        <v>0</v>
      </c>
      <c r="E63" s="346">
        <v>0</v>
      </c>
      <c r="F63" s="346">
        <v>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33</v>
      </c>
      <c r="C64" s="218">
        <v>33</v>
      </c>
      <c r="D64" s="198">
        <f t="shared" si="3"/>
        <v>0</v>
      </c>
      <c r="E64" s="207">
        <v>0</v>
      </c>
      <c r="F64" s="347">
        <v>0</v>
      </c>
      <c r="G64" s="347">
        <v>0</v>
      </c>
      <c r="H64" s="208">
        <v>0</v>
      </c>
      <c r="I64" s="348">
        <v>0</v>
      </c>
      <c r="J64" s="218">
        <v>0</v>
      </c>
    </row>
    <row r="65" spans="1:10" ht="23.25" customHeight="1">
      <c r="A65" s="340" t="s">
        <v>283</v>
      </c>
      <c r="B65" s="341">
        <f t="shared" si="2"/>
        <v>83</v>
      </c>
      <c r="C65" s="217">
        <v>58</v>
      </c>
      <c r="D65" s="197">
        <f t="shared" si="3"/>
        <v>0</v>
      </c>
      <c r="E65" s="204">
        <v>0</v>
      </c>
      <c r="F65" s="205">
        <v>0</v>
      </c>
      <c r="G65" s="205">
        <v>0</v>
      </c>
      <c r="H65" s="205">
        <v>0</v>
      </c>
      <c r="I65" s="206">
        <v>0</v>
      </c>
      <c r="J65" s="217">
        <v>25</v>
      </c>
    </row>
    <row r="66" spans="1:10" ht="23.25" customHeight="1">
      <c r="A66" s="340" t="s">
        <v>284</v>
      </c>
      <c r="B66" s="341">
        <f t="shared" si="2"/>
        <v>65</v>
      </c>
      <c r="C66" s="217">
        <v>47</v>
      </c>
      <c r="D66" s="197">
        <f t="shared" si="3"/>
        <v>0</v>
      </c>
      <c r="E66" s="204">
        <v>0</v>
      </c>
      <c r="F66" s="346">
        <v>0</v>
      </c>
      <c r="G66" s="205">
        <v>0</v>
      </c>
      <c r="H66" s="346">
        <v>0</v>
      </c>
      <c r="I66" s="206">
        <v>0</v>
      </c>
      <c r="J66" s="217">
        <v>18</v>
      </c>
    </row>
    <row r="67" spans="1:10" ht="23.25" customHeight="1">
      <c r="A67" s="340" t="s">
        <v>285</v>
      </c>
      <c r="B67" s="341">
        <f t="shared" si="2"/>
        <v>47</v>
      </c>
      <c r="C67" s="217">
        <v>0</v>
      </c>
      <c r="D67" s="290">
        <f t="shared" si="3"/>
        <v>0</v>
      </c>
      <c r="E67" s="346">
        <v>0</v>
      </c>
      <c r="F67" s="346">
        <v>0</v>
      </c>
      <c r="G67" s="205">
        <v>0</v>
      </c>
      <c r="H67" s="346">
        <v>0</v>
      </c>
      <c r="I67" s="228">
        <v>0</v>
      </c>
      <c r="J67" s="217">
        <v>47</v>
      </c>
    </row>
    <row r="68" spans="1:10" ht="23.25" customHeight="1">
      <c r="A68" s="340" t="s">
        <v>286</v>
      </c>
      <c r="B68" s="341">
        <f t="shared" si="2"/>
        <v>62</v>
      </c>
      <c r="C68" s="217">
        <v>0</v>
      </c>
      <c r="D68" s="290">
        <f t="shared" si="3"/>
        <v>0</v>
      </c>
      <c r="E68" s="346">
        <v>0</v>
      </c>
      <c r="F68" s="346">
        <v>0</v>
      </c>
      <c r="G68" s="205">
        <v>0</v>
      </c>
      <c r="H68" s="346">
        <v>0</v>
      </c>
      <c r="I68" s="228">
        <v>0</v>
      </c>
      <c r="J68" s="217">
        <v>62</v>
      </c>
    </row>
    <row r="69" spans="1:10" ht="23.25" customHeight="1">
      <c r="A69" s="342" t="s">
        <v>287</v>
      </c>
      <c r="B69" s="343">
        <f t="shared" si="2"/>
        <v>33</v>
      </c>
      <c r="C69" s="218">
        <v>33</v>
      </c>
      <c r="D69" s="198">
        <f t="shared" si="3"/>
        <v>0</v>
      </c>
      <c r="E69" s="207">
        <v>0</v>
      </c>
      <c r="F69" s="347">
        <v>0</v>
      </c>
      <c r="G69" s="208">
        <v>0</v>
      </c>
      <c r="H69" s="347">
        <v>0</v>
      </c>
      <c r="I69" s="348">
        <v>0</v>
      </c>
      <c r="J69" s="218">
        <v>0</v>
      </c>
    </row>
    <row r="70" spans="1:10" ht="23.25" customHeight="1">
      <c r="A70" s="340" t="s">
        <v>288</v>
      </c>
      <c r="B70" s="341">
        <f t="shared" si="2"/>
        <v>140</v>
      </c>
      <c r="C70" s="217">
        <v>11</v>
      </c>
      <c r="D70" s="197">
        <f t="shared" si="3"/>
        <v>0</v>
      </c>
      <c r="E70" s="204">
        <v>0</v>
      </c>
      <c r="F70" s="205">
        <v>0</v>
      </c>
      <c r="G70" s="205">
        <v>0</v>
      </c>
      <c r="H70" s="205">
        <v>0</v>
      </c>
      <c r="I70" s="206">
        <v>0</v>
      </c>
      <c r="J70" s="217">
        <v>129</v>
      </c>
    </row>
    <row r="71" spans="1:10" ht="23.25" customHeight="1">
      <c r="A71" s="340" t="s">
        <v>289</v>
      </c>
      <c r="B71" s="341">
        <f t="shared" si="2"/>
        <v>88</v>
      </c>
      <c r="C71" s="217">
        <v>88</v>
      </c>
      <c r="D71" s="197">
        <f t="shared" si="3"/>
        <v>0</v>
      </c>
      <c r="E71" s="204">
        <v>0</v>
      </c>
      <c r="F71" s="346">
        <v>0</v>
      </c>
      <c r="G71" s="205">
        <v>0</v>
      </c>
      <c r="H71" s="205">
        <v>0</v>
      </c>
      <c r="I71" s="228">
        <v>0</v>
      </c>
      <c r="J71" s="217">
        <v>0</v>
      </c>
    </row>
    <row r="72" spans="1:10" ht="23.25" customHeight="1">
      <c r="A72" s="340" t="s">
        <v>290</v>
      </c>
      <c r="B72" s="341">
        <f t="shared" si="2"/>
        <v>0</v>
      </c>
      <c r="C72" s="217">
        <v>0</v>
      </c>
      <c r="D72" s="290">
        <f t="shared" si="3"/>
        <v>0</v>
      </c>
      <c r="E72" s="346">
        <v>0</v>
      </c>
      <c r="F72" s="205">
        <v>0</v>
      </c>
      <c r="G72" s="205">
        <v>0</v>
      </c>
      <c r="H72" s="205">
        <v>0</v>
      </c>
      <c r="I72" s="228">
        <v>0</v>
      </c>
      <c r="J72" s="217">
        <v>0</v>
      </c>
    </row>
    <row r="73" spans="1:10" ht="23.25" customHeight="1">
      <c r="A73" s="340" t="s">
        <v>291</v>
      </c>
      <c r="B73" s="341">
        <f t="shared" si="2"/>
        <v>0</v>
      </c>
      <c r="C73" s="217">
        <v>0</v>
      </c>
      <c r="D73" s="290">
        <f t="shared" si="3"/>
        <v>0</v>
      </c>
      <c r="E73" s="346">
        <v>0</v>
      </c>
      <c r="F73" s="205">
        <v>0</v>
      </c>
      <c r="G73" s="205">
        <v>0</v>
      </c>
      <c r="H73" s="205">
        <v>0</v>
      </c>
      <c r="I73" s="228">
        <v>0</v>
      </c>
      <c r="J73" s="217">
        <v>0</v>
      </c>
    </row>
    <row r="74" spans="1:10" ht="23.25" customHeight="1">
      <c r="A74" s="342" t="s">
        <v>292</v>
      </c>
      <c r="B74" s="343">
        <f t="shared" si="2"/>
        <v>0</v>
      </c>
      <c r="C74" s="218">
        <v>0</v>
      </c>
      <c r="D74" s="198">
        <f t="shared" si="3"/>
        <v>0</v>
      </c>
      <c r="E74" s="207">
        <v>0</v>
      </c>
      <c r="F74" s="208">
        <v>0</v>
      </c>
      <c r="G74" s="208">
        <v>0</v>
      </c>
      <c r="H74" s="208">
        <v>0</v>
      </c>
      <c r="I74" s="348">
        <v>0</v>
      </c>
      <c r="J74" s="218">
        <v>0</v>
      </c>
    </row>
    <row r="75" spans="1:10" ht="23.25" customHeight="1" thickBot="1">
      <c r="A75" s="340" t="s">
        <v>293</v>
      </c>
      <c r="B75" s="341">
        <f t="shared" si="2"/>
        <v>90</v>
      </c>
      <c r="C75" s="217">
        <v>0</v>
      </c>
      <c r="D75" s="197">
        <f t="shared" si="3"/>
        <v>90</v>
      </c>
      <c r="E75" s="204">
        <v>0</v>
      </c>
      <c r="F75" s="205">
        <v>0</v>
      </c>
      <c r="G75" s="205">
        <v>0</v>
      </c>
      <c r="H75" s="205">
        <v>0</v>
      </c>
      <c r="I75" s="206">
        <v>90</v>
      </c>
      <c r="J75" s="217">
        <v>0</v>
      </c>
    </row>
    <row r="76" spans="1:10" ht="45" customHeight="1">
      <c r="A76" s="320" t="s">
        <v>38</v>
      </c>
      <c r="B76" s="196">
        <f>SUM(B8:B42)</f>
        <v>14755</v>
      </c>
      <c r="C76" s="216">
        <f>SUM(C8:C42)</f>
        <v>6882</v>
      </c>
      <c r="D76" s="191">
        <f aca="true" t="shared" si="4" ref="D76:J76">SUM(D8:D42)</f>
        <v>1324</v>
      </c>
      <c r="E76" s="201">
        <f t="shared" si="4"/>
        <v>0</v>
      </c>
      <c r="F76" s="202">
        <f t="shared" si="4"/>
        <v>0</v>
      </c>
      <c r="G76" s="202">
        <f t="shared" si="4"/>
        <v>0</v>
      </c>
      <c r="H76" s="202">
        <f>SUM(H8:H42)</f>
        <v>0</v>
      </c>
      <c r="I76" s="203">
        <f t="shared" si="4"/>
        <v>1324</v>
      </c>
      <c r="J76" s="216">
        <f t="shared" si="4"/>
        <v>6549</v>
      </c>
    </row>
    <row r="77" spans="1:10" ht="45" customHeight="1">
      <c r="A77" s="321" t="s">
        <v>37</v>
      </c>
      <c r="B77" s="197">
        <f aca="true" t="shared" si="5" ref="B77:J77">SUM(B50:B75)</f>
        <v>1457</v>
      </c>
      <c r="C77" s="217">
        <f t="shared" si="5"/>
        <v>618</v>
      </c>
      <c r="D77" s="192">
        <f t="shared" si="5"/>
        <v>143</v>
      </c>
      <c r="E77" s="204">
        <f t="shared" si="5"/>
        <v>0</v>
      </c>
      <c r="F77" s="205">
        <f t="shared" si="5"/>
        <v>0</v>
      </c>
      <c r="G77" s="205">
        <f t="shared" si="5"/>
        <v>0</v>
      </c>
      <c r="H77" s="205">
        <f t="shared" si="5"/>
        <v>0</v>
      </c>
      <c r="I77" s="206">
        <f t="shared" si="5"/>
        <v>143</v>
      </c>
      <c r="J77" s="217">
        <f t="shared" si="5"/>
        <v>696</v>
      </c>
    </row>
    <row r="78" spans="1:10" ht="45" customHeight="1" thickBot="1">
      <c r="A78" s="349" t="s">
        <v>41</v>
      </c>
      <c r="B78" s="200">
        <f>SUM(B76:B77)</f>
        <v>16212</v>
      </c>
      <c r="C78" s="229">
        <f>SUM(C76:C77)</f>
        <v>7500</v>
      </c>
      <c r="D78" s="195">
        <f aca="true" t="shared" si="6" ref="D78:J78">SUM(D76:D77)</f>
        <v>1467</v>
      </c>
      <c r="E78" s="213">
        <f t="shared" si="6"/>
        <v>0</v>
      </c>
      <c r="F78" s="214">
        <f t="shared" si="6"/>
        <v>0</v>
      </c>
      <c r="G78" s="214">
        <f t="shared" si="6"/>
        <v>0</v>
      </c>
      <c r="H78" s="214">
        <f t="shared" si="6"/>
        <v>0</v>
      </c>
      <c r="I78" s="215">
        <f t="shared" si="6"/>
        <v>1467</v>
      </c>
      <c r="J78" s="229">
        <f t="shared" si="6"/>
        <v>7245</v>
      </c>
    </row>
  </sheetData>
  <mergeCells count="22">
    <mergeCell ref="J5:J7"/>
    <mergeCell ref="C5:C7"/>
    <mergeCell ref="B46:J46"/>
    <mergeCell ref="B47:B49"/>
    <mergeCell ref="I6:I7"/>
    <mergeCell ref="F6:F7"/>
    <mergeCell ref="H6:H7"/>
    <mergeCell ref="A46:A49"/>
    <mergeCell ref="D48:D49"/>
    <mergeCell ref="E48:E49"/>
    <mergeCell ref="I48:I49"/>
    <mergeCell ref="G48:G49"/>
    <mergeCell ref="A4:A7"/>
    <mergeCell ref="B4:J4"/>
    <mergeCell ref="B5:B7"/>
    <mergeCell ref="C47:C49"/>
    <mergeCell ref="J47:J49"/>
    <mergeCell ref="D6:D7"/>
    <mergeCell ref="E6:E7"/>
    <mergeCell ref="G6:G7"/>
    <mergeCell ref="H48:H49"/>
    <mergeCell ref="F48:F49"/>
  </mergeCells>
  <printOptions horizontalCentered="1"/>
  <pageMargins left="0.5905511811023623" right="0.5905511811023623" top="0.5905511811023623" bottom="0.5905511811023623" header="0.3937007874015748" footer="0.3937007874015748"/>
  <pageSetup firstPageNumber="49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J79"/>
  <sheetViews>
    <sheetView view="pageBreakPreview" zoomScale="75" zoomScaleSheetLayoutView="75" workbookViewId="0" topLeftCell="A1">
      <pane xSplit="1" ySplit="7" topLeftCell="B65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M68" sqref="M68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63</v>
      </c>
      <c r="B1" s="33"/>
    </row>
    <row r="2" spans="1:2" ht="24" customHeight="1">
      <c r="A2" s="33" t="s">
        <v>67</v>
      </c>
      <c r="B2" s="33"/>
    </row>
    <row r="3" spans="1:10" ht="24" customHeight="1" thickBot="1">
      <c r="A3" s="32" t="s">
        <v>328</v>
      </c>
      <c r="B3" s="32"/>
      <c r="C3" s="89"/>
      <c r="D3" s="89"/>
      <c r="E3" s="89"/>
      <c r="F3" s="89"/>
      <c r="G3" s="89"/>
      <c r="H3" s="89"/>
      <c r="I3" s="90"/>
      <c r="J3" s="91" t="s">
        <v>122</v>
      </c>
    </row>
    <row r="4" spans="1:10" ht="20.25" customHeight="1" thickBot="1">
      <c r="A4" s="607" t="s">
        <v>36</v>
      </c>
      <c r="B4" s="573"/>
      <c r="C4" s="595"/>
      <c r="D4" s="595"/>
      <c r="E4" s="595"/>
      <c r="F4" s="595"/>
      <c r="G4" s="595"/>
      <c r="H4" s="595"/>
      <c r="I4" s="595"/>
      <c r="J4" s="596"/>
    </row>
    <row r="5" spans="1:10" ht="16.5" customHeight="1">
      <c r="A5" s="600"/>
      <c r="B5" s="600" t="s">
        <v>318</v>
      </c>
      <c r="C5" s="597" t="s">
        <v>197</v>
      </c>
      <c r="D5" s="146" t="s">
        <v>163</v>
      </c>
      <c r="E5" s="147"/>
      <c r="F5" s="147"/>
      <c r="G5" s="147"/>
      <c r="H5" s="147"/>
      <c r="I5" s="148"/>
      <c r="J5" s="602" t="s">
        <v>219</v>
      </c>
    </row>
    <row r="6" spans="1:10" ht="16.5" customHeight="1">
      <c r="A6" s="600"/>
      <c r="B6" s="600"/>
      <c r="C6" s="608"/>
      <c r="D6" s="589" t="s">
        <v>65</v>
      </c>
      <c r="E6" s="591" t="s">
        <v>66</v>
      </c>
      <c r="F6" s="593" t="s">
        <v>90</v>
      </c>
      <c r="G6" s="593" t="s">
        <v>220</v>
      </c>
      <c r="H6" s="593" t="s">
        <v>91</v>
      </c>
      <c r="I6" s="605" t="s">
        <v>221</v>
      </c>
      <c r="J6" s="610"/>
    </row>
    <row r="7" spans="1:10" ht="16.5" customHeight="1" thickBot="1">
      <c r="A7" s="601"/>
      <c r="B7" s="601"/>
      <c r="C7" s="609"/>
      <c r="D7" s="590"/>
      <c r="E7" s="592"/>
      <c r="F7" s="594"/>
      <c r="G7" s="594"/>
      <c r="H7" s="594"/>
      <c r="I7" s="606"/>
      <c r="J7" s="611"/>
    </row>
    <row r="8" spans="1:10" ht="23.25" customHeight="1">
      <c r="A8" s="139" t="s">
        <v>234</v>
      </c>
      <c r="B8" s="327">
        <f aca="true" t="shared" si="0" ref="B8:B42">SUM(C8,D8,J8)</f>
        <v>8747</v>
      </c>
      <c r="C8" s="216">
        <v>16</v>
      </c>
      <c r="D8" s="191">
        <f aca="true" t="shared" si="1" ref="D8:D42">SUM(E8:I8)</f>
        <v>8731</v>
      </c>
      <c r="E8" s="201">
        <v>8222</v>
      </c>
      <c r="F8" s="202">
        <v>0</v>
      </c>
      <c r="G8" s="202">
        <v>509</v>
      </c>
      <c r="H8" s="202">
        <v>0</v>
      </c>
      <c r="I8" s="203">
        <v>0</v>
      </c>
      <c r="J8" s="216">
        <v>0</v>
      </c>
    </row>
    <row r="9" spans="1:10" ht="23.25" customHeight="1">
      <c r="A9" s="328" t="s">
        <v>235</v>
      </c>
      <c r="B9" s="329">
        <f t="shared" si="0"/>
        <v>5601</v>
      </c>
      <c r="C9" s="217">
        <v>0</v>
      </c>
      <c r="D9" s="192">
        <f t="shared" si="1"/>
        <v>5601</v>
      </c>
      <c r="E9" s="204">
        <v>5548</v>
      </c>
      <c r="F9" s="205">
        <v>53</v>
      </c>
      <c r="G9" s="205">
        <v>0</v>
      </c>
      <c r="H9" s="205">
        <v>0</v>
      </c>
      <c r="I9" s="206">
        <v>0</v>
      </c>
      <c r="J9" s="217">
        <v>0</v>
      </c>
    </row>
    <row r="10" spans="1:10" ht="23.25" customHeight="1">
      <c r="A10" s="328" t="s">
        <v>236</v>
      </c>
      <c r="B10" s="329">
        <f t="shared" si="0"/>
        <v>175</v>
      </c>
      <c r="C10" s="217">
        <v>175</v>
      </c>
      <c r="D10" s="192">
        <f t="shared" si="1"/>
        <v>0</v>
      </c>
      <c r="E10" s="204">
        <v>0</v>
      </c>
      <c r="F10" s="205">
        <v>0</v>
      </c>
      <c r="G10" s="205">
        <v>0</v>
      </c>
      <c r="H10" s="205">
        <v>0</v>
      </c>
      <c r="I10" s="206">
        <v>0</v>
      </c>
      <c r="J10" s="217">
        <v>0</v>
      </c>
    </row>
    <row r="11" spans="1:10" ht="23.25" customHeight="1">
      <c r="A11" s="328" t="s">
        <v>237</v>
      </c>
      <c r="B11" s="329">
        <f t="shared" si="0"/>
        <v>3162</v>
      </c>
      <c r="C11" s="217">
        <v>129</v>
      </c>
      <c r="D11" s="192">
        <f t="shared" si="1"/>
        <v>3033</v>
      </c>
      <c r="E11" s="204">
        <v>2902</v>
      </c>
      <c r="F11" s="205">
        <v>0</v>
      </c>
      <c r="G11" s="205">
        <v>131</v>
      </c>
      <c r="H11" s="205">
        <v>0</v>
      </c>
      <c r="I11" s="206">
        <v>0</v>
      </c>
      <c r="J11" s="217">
        <v>0</v>
      </c>
    </row>
    <row r="12" spans="1:10" ht="23.25" customHeight="1">
      <c r="A12" s="330" t="s">
        <v>238</v>
      </c>
      <c r="B12" s="331">
        <f t="shared" si="0"/>
        <v>37</v>
      </c>
      <c r="C12" s="218">
        <v>37</v>
      </c>
      <c r="D12" s="193">
        <f t="shared" si="1"/>
        <v>0</v>
      </c>
      <c r="E12" s="207">
        <v>0</v>
      </c>
      <c r="F12" s="208">
        <v>0</v>
      </c>
      <c r="G12" s="208">
        <v>0</v>
      </c>
      <c r="H12" s="208">
        <v>0</v>
      </c>
      <c r="I12" s="209">
        <v>0</v>
      </c>
      <c r="J12" s="218">
        <v>0</v>
      </c>
    </row>
    <row r="13" spans="1:10" ht="23.25" customHeight="1">
      <c r="A13" s="332" t="s">
        <v>239</v>
      </c>
      <c r="B13" s="333">
        <f t="shared" si="0"/>
        <v>0</v>
      </c>
      <c r="C13" s="219">
        <v>0</v>
      </c>
      <c r="D13" s="194">
        <f t="shared" si="1"/>
        <v>0</v>
      </c>
      <c r="E13" s="210">
        <v>0</v>
      </c>
      <c r="F13" s="211">
        <v>0</v>
      </c>
      <c r="G13" s="211">
        <v>0</v>
      </c>
      <c r="H13" s="211">
        <v>0</v>
      </c>
      <c r="I13" s="212">
        <v>0</v>
      </c>
      <c r="J13" s="219">
        <v>0</v>
      </c>
    </row>
    <row r="14" spans="1:10" ht="23.25" customHeight="1">
      <c r="A14" s="328" t="s">
        <v>240</v>
      </c>
      <c r="B14" s="329">
        <f t="shared" si="0"/>
        <v>7583</v>
      </c>
      <c r="C14" s="217">
        <v>0</v>
      </c>
      <c r="D14" s="192">
        <f t="shared" si="1"/>
        <v>7583</v>
      </c>
      <c r="E14" s="204">
        <v>7513</v>
      </c>
      <c r="F14" s="205">
        <v>0</v>
      </c>
      <c r="G14" s="205">
        <v>0</v>
      </c>
      <c r="H14" s="205">
        <v>0</v>
      </c>
      <c r="I14" s="206">
        <v>70</v>
      </c>
      <c r="J14" s="217">
        <v>0</v>
      </c>
    </row>
    <row r="15" spans="1:10" ht="23.25" customHeight="1">
      <c r="A15" s="328" t="s">
        <v>241</v>
      </c>
      <c r="B15" s="329">
        <f t="shared" si="0"/>
        <v>4554</v>
      </c>
      <c r="C15" s="217">
        <v>138</v>
      </c>
      <c r="D15" s="192">
        <f t="shared" si="1"/>
        <v>4416</v>
      </c>
      <c r="E15" s="204">
        <v>4343</v>
      </c>
      <c r="F15" s="205">
        <v>0</v>
      </c>
      <c r="G15" s="205">
        <v>0</v>
      </c>
      <c r="H15" s="205">
        <v>0</v>
      </c>
      <c r="I15" s="206">
        <v>73</v>
      </c>
      <c r="J15" s="217">
        <v>0</v>
      </c>
    </row>
    <row r="16" spans="1:10" ht="23.25" customHeight="1">
      <c r="A16" s="328" t="s">
        <v>242</v>
      </c>
      <c r="B16" s="329">
        <f t="shared" si="0"/>
        <v>36</v>
      </c>
      <c r="C16" s="217">
        <v>0</v>
      </c>
      <c r="D16" s="192">
        <f t="shared" si="1"/>
        <v>36</v>
      </c>
      <c r="E16" s="204">
        <v>1</v>
      </c>
      <c r="F16" s="205">
        <v>0</v>
      </c>
      <c r="G16" s="205">
        <v>8</v>
      </c>
      <c r="H16" s="205">
        <v>0</v>
      </c>
      <c r="I16" s="206">
        <v>27</v>
      </c>
      <c r="J16" s="217">
        <v>0</v>
      </c>
    </row>
    <row r="17" spans="1:10" ht="23.25" customHeight="1">
      <c r="A17" s="330" t="s">
        <v>243</v>
      </c>
      <c r="B17" s="331">
        <f t="shared" si="0"/>
        <v>652</v>
      </c>
      <c r="C17" s="218">
        <v>0</v>
      </c>
      <c r="D17" s="193">
        <f t="shared" si="1"/>
        <v>652</v>
      </c>
      <c r="E17" s="207">
        <v>652</v>
      </c>
      <c r="F17" s="208">
        <v>0</v>
      </c>
      <c r="G17" s="208">
        <v>0</v>
      </c>
      <c r="H17" s="208">
        <v>0</v>
      </c>
      <c r="I17" s="209">
        <v>0</v>
      </c>
      <c r="J17" s="218">
        <v>0</v>
      </c>
    </row>
    <row r="18" spans="1:10" ht="23.25" customHeight="1">
      <c r="A18" s="332" t="s">
        <v>244</v>
      </c>
      <c r="B18" s="333">
        <f t="shared" si="0"/>
        <v>590</v>
      </c>
      <c r="C18" s="219">
        <v>0</v>
      </c>
      <c r="D18" s="194">
        <f t="shared" si="1"/>
        <v>590</v>
      </c>
      <c r="E18" s="210">
        <v>0</v>
      </c>
      <c r="F18" s="211">
        <v>35</v>
      </c>
      <c r="G18" s="211">
        <v>495</v>
      </c>
      <c r="H18" s="211">
        <v>0</v>
      </c>
      <c r="I18" s="212">
        <v>60</v>
      </c>
      <c r="J18" s="219">
        <v>0</v>
      </c>
    </row>
    <row r="19" spans="1:10" ht="23.25" customHeight="1">
      <c r="A19" s="328" t="s">
        <v>245</v>
      </c>
      <c r="B19" s="329">
        <f t="shared" si="0"/>
        <v>4402</v>
      </c>
      <c r="C19" s="217">
        <v>0</v>
      </c>
      <c r="D19" s="192">
        <f t="shared" si="1"/>
        <v>4402</v>
      </c>
      <c r="E19" s="204">
        <v>1807</v>
      </c>
      <c r="F19" s="205">
        <v>0</v>
      </c>
      <c r="G19" s="205">
        <v>2434</v>
      </c>
      <c r="H19" s="205">
        <v>0</v>
      </c>
      <c r="I19" s="206">
        <v>161</v>
      </c>
      <c r="J19" s="217">
        <v>0</v>
      </c>
    </row>
    <row r="20" spans="1:10" ht="23.25" customHeight="1">
      <c r="A20" s="328" t="s">
        <v>246</v>
      </c>
      <c r="B20" s="329">
        <f t="shared" si="0"/>
        <v>3485</v>
      </c>
      <c r="C20" s="217">
        <v>281</v>
      </c>
      <c r="D20" s="192">
        <f t="shared" si="1"/>
        <v>3204</v>
      </c>
      <c r="E20" s="204">
        <v>2013</v>
      </c>
      <c r="F20" s="205">
        <v>0</v>
      </c>
      <c r="G20" s="205">
        <v>1151</v>
      </c>
      <c r="H20" s="205">
        <v>0</v>
      </c>
      <c r="I20" s="206">
        <v>40</v>
      </c>
      <c r="J20" s="217">
        <v>0</v>
      </c>
    </row>
    <row r="21" spans="1:10" ht="23.25" customHeight="1">
      <c r="A21" s="328" t="s">
        <v>247</v>
      </c>
      <c r="B21" s="329">
        <f t="shared" si="0"/>
        <v>48</v>
      </c>
      <c r="C21" s="217">
        <v>0</v>
      </c>
      <c r="D21" s="192">
        <f t="shared" si="1"/>
        <v>48</v>
      </c>
      <c r="E21" s="204">
        <v>0</v>
      </c>
      <c r="F21" s="205">
        <v>0</v>
      </c>
      <c r="G21" s="205">
        <v>0</v>
      </c>
      <c r="H21" s="205">
        <v>0</v>
      </c>
      <c r="I21" s="206">
        <v>48</v>
      </c>
      <c r="J21" s="217">
        <v>0</v>
      </c>
    </row>
    <row r="22" spans="1:10" ht="23.25" customHeight="1">
      <c r="A22" s="330" t="s">
        <v>248</v>
      </c>
      <c r="B22" s="331">
        <f t="shared" si="0"/>
        <v>1854</v>
      </c>
      <c r="C22" s="218">
        <v>0</v>
      </c>
      <c r="D22" s="193">
        <f t="shared" si="1"/>
        <v>1854</v>
      </c>
      <c r="E22" s="207">
        <v>0</v>
      </c>
      <c r="F22" s="208">
        <v>0</v>
      </c>
      <c r="G22" s="208">
        <v>0</v>
      </c>
      <c r="H22" s="208">
        <v>0</v>
      </c>
      <c r="I22" s="209">
        <v>1854</v>
      </c>
      <c r="J22" s="218">
        <v>0</v>
      </c>
    </row>
    <row r="23" spans="1:10" ht="23.25" customHeight="1">
      <c r="A23" s="332" t="s">
        <v>249</v>
      </c>
      <c r="B23" s="333">
        <f t="shared" si="0"/>
        <v>128</v>
      </c>
      <c r="C23" s="219">
        <v>0</v>
      </c>
      <c r="D23" s="194">
        <f t="shared" si="1"/>
        <v>128</v>
      </c>
      <c r="E23" s="210">
        <v>100</v>
      </c>
      <c r="F23" s="211">
        <v>0</v>
      </c>
      <c r="G23" s="211">
        <v>0</v>
      </c>
      <c r="H23" s="211">
        <v>0</v>
      </c>
      <c r="I23" s="212">
        <v>28</v>
      </c>
      <c r="J23" s="219">
        <v>0</v>
      </c>
    </row>
    <row r="24" spans="1:10" ht="23.25" customHeight="1">
      <c r="A24" s="328" t="s">
        <v>250</v>
      </c>
      <c r="B24" s="329">
        <f t="shared" si="0"/>
        <v>0</v>
      </c>
      <c r="C24" s="217">
        <v>0</v>
      </c>
      <c r="D24" s="192">
        <f t="shared" si="1"/>
        <v>0</v>
      </c>
      <c r="E24" s="204">
        <v>0</v>
      </c>
      <c r="F24" s="205">
        <v>0</v>
      </c>
      <c r="G24" s="205">
        <v>0</v>
      </c>
      <c r="H24" s="205">
        <v>0</v>
      </c>
      <c r="I24" s="206">
        <v>0</v>
      </c>
      <c r="J24" s="217">
        <v>0</v>
      </c>
    </row>
    <row r="25" spans="1:10" ht="23.25" customHeight="1">
      <c r="A25" s="328" t="s">
        <v>251</v>
      </c>
      <c r="B25" s="329">
        <f t="shared" si="0"/>
        <v>2522</v>
      </c>
      <c r="C25" s="217">
        <v>969</v>
      </c>
      <c r="D25" s="192">
        <f t="shared" si="1"/>
        <v>1553</v>
      </c>
      <c r="E25" s="204">
        <v>1217</v>
      </c>
      <c r="F25" s="205">
        <v>0</v>
      </c>
      <c r="G25" s="205">
        <v>0</v>
      </c>
      <c r="H25" s="205">
        <v>336</v>
      </c>
      <c r="I25" s="206">
        <v>0</v>
      </c>
      <c r="J25" s="217">
        <v>0</v>
      </c>
    </row>
    <row r="26" spans="1:10" ht="23.25" customHeight="1">
      <c r="A26" s="328" t="s">
        <v>252</v>
      </c>
      <c r="B26" s="329">
        <f t="shared" si="0"/>
        <v>1041</v>
      </c>
      <c r="C26" s="217">
        <v>23</v>
      </c>
      <c r="D26" s="192">
        <f t="shared" si="1"/>
        <v>1018</v>
      </c>
      <c r="E26" s="204">
        <v>1001</v>
      </c>
      <c r="F26" s="205">
        <v>0</v>
      </c>
      <c r="G26" s="205">
        <v>0</v>
      </c>
      <c r="H26" s="205">
        <v>0</v>
      </c>
      <c r="I26" s="206">
        <v>17</v>
      </c>
      <c r="J26" s="217">
        <v>0</v>
      </c>
    </row>
    <row r="27" spans="1:10" ht="23.25" customHeight="1">
      <c r="A27" s="330" t="s">
        <v>253</v>
      </c>
      <c r="B27" s="331">
        <f t="shared" si="0"/>
        <v>335</v>
      </c>
      <c r="C27" s="218">
        <v>2</v>
      </c>
      <c r="D27" s="193">
        <f t="shared" si="1"/>
        <v>333</v>
      </c>
      <c r="E27" s="207">
        <v>301</v>
      </c>
      <c r="F27" s="208">
        <v>0</v>
      </c>
      <c r="G27" s="208">
        <v>0</v>
      </c>
      <c r="H27" s="208">
        <v>0</v>
      </c>
      <c r="I27" s="209">
        <v>32</v>
      </c>
      <c r="J27" s="218">
        <v>0</v>
      </c>
    </row>
    <row r="28" spans="1:10" ht="23.25" customHeight="1">
      <c r="A28" s="332" t="s">
        <v>254</v>
      </c>
      <c r="B28" s="333">
        <f t="shared" si="0"/>
        <v>48</v>
      </c>
      <c r="C28" s="219">
        <v>0</v>
      </c>
      <c r="D28" s="194">
        <f t="shared" si="1"/>
        <v>48</v>
      </c>
      <c r="E28" s="210">
        <v>0</v>
      </c>
      <c r="F28" s="211">
        <v>0</v>
      </c>
      <c r="G28" s="211">
        <v>0</v>
      </c>
      <c r="H28" s="211">
        <v>0</v>
      </c>
      <c r="I28" s="212">
        <v>48</v>
      </c>
      <c r="J28" s="219">
        <v>0</v>
      </c>
    </row>
    <row r="29" spans="1:10" ht="23.25" customHeight="1">
      <c r="A29" s="328" t="s">
        <v>255</v>
      </c>
      <c r="B29" s="329">
        <f t="shared" si="0"/>
        <v>4456</v>
      </c>
      <c r="C29" s="217">
        <v>20</v>
      </c>
      <c r="D29" s="192">
        <f t="shared" si="1"/>
        <v>4436</v>
      </c>
      <c r="E29" s="204">
        <v>4360</v>
      </c>
      <c r="F29" s="205">
        <v>76</v>
      </c>
      <c r="G29" s="205">
        <v>0</v>
      </c>
      <c r="H29" s="205">
        <v>0</v>
      </c>
      <c r="I29" s="206">
        <v>0</v>
      </c>
      <c r="J29" s="217">
        <v>0</v>
      </c>
    </row>
    <row r="30" spans="1:10" ht="23.25" customHeight="1">
      <c r="A30" s="328" t="s">
        <v>256</v>
      </c>
      <c r="B30" s="329">
        <f t="shared" si="0"/>
        <v>604</v>
      </c>
      <c r="C30" s="217">
        <v>604</v>
      </c>
      <c r="D30" s="192">
        <f t="shared" si="1"/>
        <v>0</v>
      </c>
      <c r="E30" s="204">
        <v>0</v>
      </c>
      <c r="F30" s="205">
        <v>0</v>
      </c>
      <c r="G30" s="205">
        <v>0</v>
      </c>
      <c r="H30" s="205">
        <v>0</v>
      </c>
      <c r="I30" s="206">
        <v>0</v>
      </c>
      <c r="J30" s="228">
        <v>0</v>
      </c>
    </row>
    <row r="31" spans="1:10" ht="23.25" customHeight="1">
      <c r="A31" s="328" t="s">
        <v>257</v>
      </c>
      <c r="B31" s="329">
        <f t="shared" si="0"/>
        <v>25</v>
      </c>
      <c r="C31" s="217">
        <v>0</v>
      </c>
      <c r="D31" s="192">
        <f t="shared" si="1"/>
        <v>25</v>
      </c>
      <c r="E31" s="204">
        <v>0</v>
      </c>
      <c r="F31" s="205">
        <v>25</v>
      </c>
      <c r="G31" s="205">
        <v>0</v>
      </c>
      <c r="H31" s="205">
        <v>0</v>
      </c>
      <c r="I31" s="206">
        <v>0</v>
      </c>
      <c r="J31" s="217">
        <v>0</v>
      </c>
    </row>
    <row r="32" spans="1:10" ht="23.25" customHeight="1">
      <c r="A32" s="330" t="s">
        <v>258</v>
      </c>
      <c r="B32" s="331">
        <f t="shared" si="0"/>
        <v>48</v>
      </c>
      <c r="C32" s="218">
        <v>0</v>
      </c>
      <c r="D32" s="193">
        <f t="shared" si="1"/>
        <v>48</v>
      </c>
      <c r="E32" s="207">
        <v>0</v>
      </c>
      <c r="F32" s="208">
        <v>23</v>
      </c>
      <c r="G32" s="208">
        <v>0</v>
      </c>
      <c r="H32" s="208">
        <v>0</v>
      </c>
      <c r="I32" s="209">
        <v>25</v>
      </c>
      <c r="J32" s="218">
        <v>0</v>
      </c>
    </row>
    <row r="33" spans="1:10" ht="23.25" customHeight="1">
      <c r="A33" s="332" t="s">
        <v>259</v>
      </c>
      <c r="B33" s="333">
        <f t="shared" si="0"/>
        <v>21</v>
      </c>
      <c r="C33" s="219">
        <v>21</v>
      </c>
      <c r="D33" s="194">
        <f t="shared" si="1"/>
        <v>0</v>
      </c>
      <c r="E33" s="210">
        <v>0</v>
      </c>
      <c r="F33" s="211">
        <v>0</v>
      </c>
      <c r="G33" s="211">
        <v>0</v>
      </c>
      <c r="H33" s="211">
        <v>0</v>
      </c>
      <c r="I33" s="212">
        <v>0</v>
      </c>
      <c r="J33" s="219">
        <v>0</v>
      </c>
    </row>
    <row r="34" spans="1:10" ht="23.25" customHeight="1">
      <c r="A34" s="328" t="s">
        <v>260</v>
      </c>
      <c r="B34" s="329">
        <f t="shared" si="0"/>
        <v>486</v>
      </c>
      <c r="C34" s="217">
        <v>105</v>
      </c>
      <c r="D34" s="192">
        <f t="shared" si="1"/>
        <v>381</v>
      </c>
      <c r="E34" s="204">
        <v>351</v>
      </c>
      <c r="F34" s="205">
        <v>2</v>
      </c>
      <c r="G34" s="205">
        <v>0</v>
      </c>
      <c r="H34" s="205">
        <v>0</v>
      </c>
      <c r="I34" s="206">
        <v>28</v>
      </c>
      <c r="J34" s="217">
        <v>0</v>
      </c>
    </row>
    <row r="35" spans="1:10" ht="23.25" customHeight="1">
      <c r="A35" s="328" t="s">
        <v>261</v>
      </c>
      <c r="B35" s="329">
        <f t="shared" si="0"/>
        <v>436</v>
      </c>
      <c r="C35" s="217">
        <v>103</v>
      </c>
      <c r="D35" s="192">
        <f t="shared" si="1"/>
        <v>333</v>
      </c>
      <c r="E35" s="204">
        <v>299</v>
      </c>
      <c r="F35" s="205">
        <v>34</v>
      </c>
      <c r="G35" s="205">
        <v>0</v>
      </c>
      <c r="H35" s="205">
        <v>0</v>
      </c>
      <c r="I35" s="206">
        <v>0</v>
      </c>
      <c r="J35" s="217">
        <v>0</v>
      </c>
    </row>
    <row r="36" spans="1:10" ht="23.25" customHeight="1">
      <c r="A36" s="328" t="s">
        <v>262</v>
      </c>
      <c r="B36" s="329">
        <f t="shared" si="0"/>
        <v>362</v>
      </c>
      <c r="C36" s="217">
        <v>33</v>
      </c>
      <c r="D36" s="192">
        <f t="shared" si="1"/>
        <v>329</v>
      </c>
      <c r="E36" s="204">
        <v>0</v>
      </c>
      <c r="F36" s="205">
        <v>0</v>
      </c>
      <c r="G36" s="205">
        <v>329</v>
      </c>
      <c r="H36" s="205">
        <v>0</v>
      </c>
      <c r="I36" s="206">
        <v>0</v>
      </c>
      <c r="J36" s="217">
        <v>0</v>
      </c>
    </row>
    <row r="37" spans="1:10" ht="23.25" customHeight="1">
      <c r="A37" s="330" t="s">
        <v>263</v>
      </c>
      <c r="B37" s="331">
        <f t="shared" si="0"/>
        <v>118</v>
      </c>
      <c r="C37" s="218">
        <v>0</v>
      </c>
      <c r="D37" s="193">
        <f t="shared" si="1"/>
        <v>118</v>
      </c>
      <c r="E37" s="207">
        <v>104</v>
      </c>
      <c r="F37" s="208">
        <v>0</v>
      </c>
      <c r="G37" s="208">
        <v>0</v>
      </c>
      <c r="H37" s="208">
        <v>0</v>
      </c>
      <c r="I37" s="209">
        <v>14</v>
      </c>
      <c r="J37" s="218">
        <v>0</v>
      </c>
    </row>
    <row r="38" spans="1:10" ht="23.25" customHeight="1">
      <c r="A38" s="332" t="s">
        <v>264</v>
      </c>
      <c r="B38" s="333">
        <f t="shared" si="0"/>
        <v>4056</v>
      </c>
      <c r="C38" s="219">
        <v>5</v>
      </c>
      <c r="D38" s="194">
        <f t="shared" si="1"/>
        <v>4051</v>
      </c>
      <c r="E38" s="210">
        <v>742</v>
      </c>
      <c r="F38" s="211">
        <v>0</v>
      </c>
      <c r="G38" s="211">
        <v>0</v>
      </c>
      <c r="H38" s="211">
        <v>0</v>
      </c>
      <c r="I38" s="212">
        <v>3309</v>
      </c>
      <c r="J38" s="219">
        <v>0</v>
      </c>
    </row>
    <row r="39" spans="1:10" ht="23.25" customHeight="1">
      <c r="A39" s="328" t="s">
        <v>265</v>
      </c>
      <c r="B39" s="329">
        <f t="shared" si="0"/>
        <v>22</v>
      </c>
      <c r="C39" s="217">
        <v>0</v>
      </c>
      <c r="D39" s="192">
        <f t="shared" si="1"/>
        <v>22</v>
      </c>
      <c r="E39" s="204">
        <v>0</v>
      </c>
      <c r="F39" s="205">
        <v>0</v>
      </c>
      <c r="G39" s="205">
        <v>0</v>
      </c>
      <c r="H39" s="205">
        <v>0</v>
      </c>
      <c r="I39" s="206">
        <v>22</v>
      </c>
      <c r="J39" s="217">
        <v>0</v>
      </c>
    </row>
    <row r="40" spans="1:10" ht="23.25" customHeight="1">
      <c r="A40" s="328" t="s">
        <v>266</v>
      </c>
      <c r="B40" s="329">
        <f t="shared" si="0"/>
        <v>0</v>
      </c>
      <c r="C40" s="217">
        <v>0</v>
      </c>
      <c r="D40" s="192">
        <f t="shared" si="1"/>
        <v>0</v>
      </c>
      <c r="E40" s="204">
        <v>0</v>
      </c>
      <c r="F40" s="205">
        <v>0</v>
      </c>
      <c r="G40" s="205">
        <v>0</v>
      </c>
      <c r="H40" s="205">
        <v>0</v>
      </c>
      <c r="I40" s="206">
        <v>0</v>
      </c>
      <c r="J40" s="217">
        <v>0</v>
      </c>
    </row>
    <row r="41" spans="1:10" ht="23.25" customHeight="1">
      <c r="A41" s="328" t="s">
        <v>267</v>
      </c>
      <c r="B41" s="329">
        <f t="shared" si="0"/>
        <v>292</v>
      </c>
      <c r="C41" s="217">
        <v>0</v>
      </c>
      <c r="D41" s="192">
        <f t="shared" si="1"/>
        <v>292</v>
      </c>
      <c r="E41" s="204">
        <v>0</v>
      </c>
      <c r="F41" s="205">
        <v>0</v>
      </c>
      <c r="G41" s="205">
        <v>0</v>
      </c>
      <c r="H41" s="205">
        <v>0</v>
      </c>
      <c r="I41" s="206">
        <v>292</v>
      </c>
      <c r="J41" s="217">
        <v>0</v>
      </c>
    </row>
    <row r="42" spans="1:10" ht="23.25" customHeight="1" thickBot="1">
      <c r="A42" s="334" t="s">
        <v>196</v>
      </c>
      <c r="B42" s="335">
        <f t="shared" si="0"/>
        <v>0</v>
      </c>
      <c r="C42" s="229">
        <v>0</v>
      </c>
      <c r="D42" s="195">
        <f t="shared" si="1"/>
        <v>0</v>
      </c>
      <c r="E42" s="213">
        <v>0</v>
      </c>
      <c r="F42" s="214">
        <v>0</v>
      </c>
      <c r="G42" s="214">
        <v>0</v>
      </c>
      <c r="H42" s="214">
        <v>0</v>
      </c>
      <c r="I42" s="215">
        <v>0</v>
      </c>
      <c r="J42" s="229">
        <v>0</v>
      </c>
    </row>
    <row r="43" spans="1:2" ht="24" customHeight="1">
      <c r="A43" s="33" t="s">
        <v>63</v>
      </c>
      <c r="B43" s="33"/>
    </row>
    <row r="44" spans="1:10" ht="24" customHeight="1">
      <c r="A44" s="33" t="s">
        <v>67</v>
      </c>
      <c r="B44" s="336"/>
      <c r="C44" s="105"/>
      <c r="D44" s="337"/>
      <c r="E44" s="104"/>
      <c r="F44" s="105"/>
      <c r="G44" s="104"/>
      <c r="H44" s="104"/>
      <c r="I44" s="104"/>
      <c r="J44" s="105"/>
    </row>
    <row r="45" spans="1:10" ht="24" customHeight="1" thickBot="1">
      <c r="A45" s="32" t="s">
        <v>331</v>
      </c>
      <c r="B45" s="32"/>
      <c r="C45" s="89"/>
      <c r="D45" s="89"/>
      <c r="E45" s="89"/>
      <c r="F45" s="89"/>
      <c r="G45" s="89"/>
      <c r="H45" s="89"/>
      <c r="I45" s="90"/>
      <c r="J45" s="91" t="s">
        <v>122</v>
      </c>
    </row>
    <row r="46" spans="1:10" ht="20.25" customHeight="1" thickBot="1">
      <c r="A46" s="607" t="s">
        <v>36</v>
      </c>
      <c r="B46" s="573"/>
      <c r="C46" s="595"/>
      <c r="D46" s="595"/>
      <c r="E46" s="595"/>
      <c r="F46" s="595"/>
      <c r="G46" s="595"/>
      <c r="H46" s="595"/>
      <c r="I46" s="595"/>
      <c r="J46" s="596"/>
    </row>
    <row r="47" spans="1:10" ht="16.5" customHeight="1">
      <c r="A47" s="600"/>
      <c r="B47" s="600" t="s">
        <v>318</v>
      </c>
      <c r="C47" s="597" t="s">
        <v>197</v>
      </c>
      <c r="D47" s="146" t="s">
        <v>163</v>
      </c>
      <c r="E47" s="147"/>
      <c r="F47" s="147"/>
      <c r="G47" s="147"/>
      <c r="H47" s="147"/>
      <c r="I47" s="148"/>
      <c r="J47" s="602" t="s">
        <v>219</v>
      </c>
    </row>
    <row r="48" spans="1:10" ht="16.5" customHeight="1">
      <c r="A48" s="600"/>
      <c r="B48" s="600"/>
      <c r="C48" s="608"/>
      <c r="D48" s="589" t="s">
        <v>65</v>
      </c>
      <c r="E48" s="591" t="s">
        <v>66</v>
      </c>
      <c r="F48" s="593" t="s">
        <v>90</v>
      </c>
      <c r="G48" s="593" t="s">
        <v>220</v>
      </c>
      <c r="H48" s="593" t="s">
        <v>91</v>
      </c>
      <c r="I48" s="605" t="s">
        <v>221</v>
      </c>
      <c r="J48" s="610"/>
    </row>
    <row r="49" spans="1:10" ht="16.5" customHeight="1" thickBot="1">
      <c r="A49" s="601"/>
      <c r="B49" s="601"/>
      <c r="C49" s="609"/>
      <c r="D49" s="590"/>
      <c r="E49" s="592"/>
      <c r="F49" s="594"/>
      <c r="G49" s="594"/>
      <c r="H49" s="594"/>
      <c r="I49" s="606"/>
      <c r="J49" s="611"/>
    </row>
    <row r="50" spans="1:10" ht="23.25" customHeight="1">
      <c r="A50" s="338" t="s">
        <v>268</v>
      </c>
      <c r="B50" s="339">
        <f aca="true" t="shared" si="2" ref="B50:B75">SUM(C50,D50,J50)</f>
        <v>70</v>
      </c>
      <c r="C50" s="216">
        <v>0</v>
      </c>
      <c r="D50" s="196">
        <f>SUM(E50:I50)</f>
        <v>70</v>
      </c>
      <c r="E50" s="201">
        <v>58</v>
      </c>
      <c r="F50" s="202">
        <v>0</v>
      </c>
      <c r="G50" s="202">
        <v>0</v>
      </c>
      <c r="H50" s="202">
        <v>0</v>
      </c>
      <c r="I50" s="203">
        <v>12</v>
      </c>
      <c r="J50" s="216">
        <v>0</v>
      </c>
    </row>
    <row r="51" spans="1:10" ht="23.25" customHeight="1">
      <c r="A51" s="340" t="s">
        <v>269</v>
      </c>
      <c r="B51" s="341">
        <f t="shared" si="2"/>
        <v>12</v>
      </c>
      <c r="C51" s="217">
        <v>0</v>
      </c>
      <c r="D51" s="197">
        <f aca="true" t="shared" si="3" ref="D51:D75">SUM(E51:I51)</f>
        <v>12</v>
      </c>
      <c r="E51" s="204">
        <v>0</v>
      </c>
      <c r="F51" s="205">
        <v>0</v>
      </c>
      <c r="G51" s="205">
        <v>0</v>
      </c>
      <c r="H51" s="205">
        <v>0</v>
      </c>
      <c r="I51" s="206">
        <v>12</v>
      </c>
      <c r="J51" s="217">
        <v>0</v>
      </c>
    </row>
    <row r="52" spans="1:10" ht="23.25" customHeight="1">
      <c r="A52" s="340" t="s">
        <v>270</v>
      </c>
      <c r="B52" s="341">
        <f t="shared" si="2"/>
        <v>65</v>
      </c>
      <c r="C52" s="217">
        <v>0</v>
      </c>
      <c r="D52" s="197">
        <f t="shared" si="3"/>
        <v>65</v>
      </c>
      <c r="E52" s="204">
        <v>0</v>
      </c>
      <c r="F52" s="205">
        <v>0</v>
      </c>
      <c r="G52" s="205">
        <v>0</v>
      </c>
      <c r="H52" s="205">
        <v>0</v>
      </c>
      <c r="I52" s="206">
        <v>65</v>
      </c>
      <c r="J52" s="217">
        <v>0</v>
      </c>
    </row>
    <row r="53" spans="1:10" ht="23.25" customHeight="1">
      <c r="A53" s="340" t="s">
        <v>271</v>
      </c>
      <c r="B53" s="341">
        <f t="shared" si="2"/>
        <v>0</v>
      </c>
      <c r="C53" s="217">
        <v>0</v>
      </c>
      <c r="D53" s="197">
        <f t="shared" si="3"/>
        <v>0</v>
      </c>
      <c r="E53" s="204">
        <v>0</v>
      </c>
      <c r="F53" s="205">
        <v>0</v>
      </c>
      <c r="G53" s="205">
        <v>0</v>
      </c>
      <c r="H53" s="205">
        <v>0</v>
      </c>
      <c r="I53" s="206">
        <v>0</v>
      </c>
      <c r="J53" s="217">
        <v>0</v>
      </c>
    </row>
    <row r="54" spans="1:10" ht="23.25" customHeight="1">
      <c r="A54" s="342" t="s">
        <v>272</v>
      </c>
      <c r="B54" s="343">
        <f t="shared" si="2"/>
        <v>950</v>
      </c>
      <c r="C54" s="218">
        <v>345</v>
      </c>
      <c r="D54" s="198">
        <f t="shared" si="3"/>
        <v>605</v>
      </c>
      <c r="E54" s="207">
        <v>341</v>
      </c>
      <c r="F54" s="208">
        <v>0</v>
      </c>
      <c r="G54" s="208">
        <v>0</v>
      </c>
      <c r="H54" s="208">
        <v>58</v>
      </c>
      <c r="I54" s="209">
        <v>206</v>
      </c>
      <c r="J54" s="218">
        <v>0</v>
      </c>
    </row>
    <row r="55" spans="1:10" ht="23.25" customHeight="1">
      <c r="A55" s="344" t="s">
        <v>273</v>
      </c>
      <c r="B55" s="345">
        <f t="shared" si="2"/>
        <v>658</v>
      </c>
      <c r="C55" s="219">
        <v>5</v>
      </c>
      <c r="D55" s="199">
        <f t="shared" si="3"/>
        <v>653</v>
      </c>
      <c r="E55" s="210">
        <v>268</v>
      </c>
      <c r="F55" s="211">
        <v>0</v>
      </c>
      <c r="G55" s="211">
        <v>322</v>
      </c>
      <c r="H55" s="211">
        <v>46</v>
      </c>
      <c r="I55" s="212">
        <v>17</v>
      </c>
      <c r="J55" s="219">
        <v>0</v>
      </c>
    </row>
    <row r="56" spans="1:10" ht="23.25" customHeight="1">
      <c r="A56" s="340" t="s">
        <v>274</v>
      </c>
      <c r="B56" s="341">
        <f t="shared" si="2"/>
        <v>1</v>
      </c>
      <c r="C56" s="217">
        <v>0</v>
      </c>
      <c r="D56" s="197">
        <f t="shared" si="3"/>
        <v>1</v>
      </c>
      <c r="E56" s="204">
        <v>0</v>
      </c>
      <c r="F56" s="205">
        <v>0</v>
      </c>
      <c r="G56" s="205">
        <v>0</v>
      </c>
      <c r="H56" s="205">
        <v>0</v>
      </c>
      <c r="I56" s="206">
        <v>1</v>
      </c>
      <c r="J56" s="217">
        <v>0</v>
      </c>
    </row>
    <row r="57" spans="1:10" ht="23.25" customHeight="1">
      <c r="A57" s="340" t="s">
        <v>275</v>
      </c>
      <c r="B57" s="341">
        <f t="shared" si="2"/>
        <v>3</v>
      </c>
      <c r="C57" s="217">
        <v>3</v>
      </c>
      <c r="D57" s="197">
        <f t="shared" si="3"/>
        <v>0</v>
      </c>
      <c r="E57" s="204">
        <v>0</v>
      </c>
      <c r="F57" s="205">
        <v>0</v>
      </c>
      <c r="G57" s="205">
        <v>0</v>
      </c>
      <c r="H57" s="205">
        <v>0</v>
      </c>
      <c r="I57" s="206">
        <v>0</v>
      </c>
      <c r="J57" s="217">
        <v>0</v>
      </c>
    </row>
    <row r="58" spans="1:10" ht="23.25" customHeight="1">
      <c r="A58" s="340" t="s">
        <v>276</v>
      </c>
      <c r="B58" s="341">
        <f t="shared" si="2"/>
        <v>5</v>
      </c>
      <c r="C58" s="217">
        <v>5</v>
      </c>
      <c r="D58" s="197">
        <f t="shared" si="3"/>
        <v>0</v>
      </c>
      <c r="E58" s="204">
        <v>0</v>
      </c>
      <c r="F58" s="205">
        <v>0</v>
      </c>
      <c r="G58" s="205">
        <v>0</v>
      </c>
      <c r="H58" s="205">
        <v>0</v>
      </c>
      <c r="I58" s="206">
        <v>0</v>
      </c>
      <c r="J58" s="217">
        <v>0</v>
      </c>
    </row>
    <row r="59" spans="1:10" ht="23.25" customHeight="1">
      <c r="A59" s="342" t="s">
        <v>277</v>
      </c>
      <c r="B59" s="343">
        <f t="shared" si="2"/>
        <v>7</v>
      </c>
      <c r="C59" s="218">
        <v>0</v>
      </c>
      <c r="D59" s="198">
        <f t="shared" si="3"/>
        <v>7</v>
      </c>
      <c r="E59" s="207">
        <v>0</v>
      </c>
      <c r="F59" s="208">
        <v>0</v>
      </c>
      <c r="G59" s="208">
        <v>0</v>
      </c>
      <c r="H59" s="208">
        <v>0</v>
      </c>
      <c r="I59" s="209">
        <v>7</v>
      </c>
      <c r="J59" s="218">
        <v>0</v>
      </c>
    </row>
    <row r="60" spans="1:10" ht="23.25" customHeight="1">
      <c r="A60" s="344" t="s">
        <v>278</v>
      </c>
      <c r="B60" s="345">
        <f t="shared" si="2"/>
        <v>9</v>
      </c>
      <c r="C60" s="219">
        <v>9</v>
      </c>
      <c r="D60" s="199">
        <f t="shared" si="3"/>
        <v>0</v>
      </c>
      <c r="E60" s="210">
        <v>0</v>
      </c>
      <c r="F60" s="211">
        <v>0</v>
      </c>
      <c r="G60" s="211">
        <v>0</v>
      </c>
      <c r="H60" s="211">
        <v>0</v>
      </c>
      <c r="I60" s="212">
        <v>0</v>
      </c>
      <c r="J60" s="219">
        <v>0</v>
      </c>
    </row>
    <row r="61" spans="1:10" ht="23.25" customHeight="1">
      <c r="A61" s="340" t="s">
        <v>279</v>
      </c>
      <c r="B61" s="341">
        <f t="shared" si="2"/>
        <v>860</v>
      </c>
      <c r="C61" s="217">
        <v>638</v>
      </c>
      <c r="D61" s="197">
        <f t="shared" si="3"/>
        <v>222</v>
      </c>
      <c r="E61" s="204">
        <v>0</v>
      </c>
      <c r="F61" s="205">
        <v>0</v>
      </c>
      <c r="G61" s="205">
        <v>0</v>
      </c>
      <c r="H61" s="205">
        <v>0</v>
      </c>
      <c r="I61" s="228">
        <v>222</v>
      </c>
      <c r="J61" s="217">
        <v>0</v>
      </c>
    </row>
    <row r="62" spans="1:10" ht="23.25" customHeight="1">
      <c r="A62" s="340" t="s">
        <v>280</v>
      </c>
      <c r="B62" s="341">
        <f t="shared" si="2"/>
        <v>4</v>
      </c>
      <c r="C62" s="217">
        <v>4</v>
      </c>
      <c r="D62" s="290">
        <f t="shared" si="3"/>
        <v>0</v>
      </c>
      <c r="E62" s="346">
        <v>0</v>
      </c>
      <c r="F62" s="346">
        <v>0</v>
      </c>
      <c r="G62" s="346">
        <v>0</v>
      </c>
      <c r="H62" s="346">
        <v>0</v>
      </c>
      <c r="I62" s="228">
        <v>0</v>
      </c>
      <c r="J62" s="217">
        <v>0</v>
      </c>
    </row>
    <row r="63" spans="1:10" ht="23.25" customHeight="1">
      <c r="A63" s="340" t="s">
        <v>281</v>
      </c>
      <c r="B63" s="341">
        <f t="shared" si="2"/>
        <v>0</v>
      </c>
      <c r="C63" s="217">
        <v>0</v>
      </c>
      <c r="D63" s="290">
        <f t="shared" si="3"/>
        <v>0</v>
      </c>
      <c r="E63" s="346">
        <v>0</v>
      </c>
      <c r="F63" s="346">
        <v>0</v>
      </c>
      <c r="G63" s="346">
        <v>0</v>
      </c>
      <c r="H63" s="346">
        <v>0</v>
      </c>
      <c r="I63" s="228">
        <v>0</v>
      </c>
      <c r="J63" s="217">
        <v>0</v>
      </c>
    </row>
    <row r="64" spans="1:10" ht="23.25" customHeight="1">
      <c r="A64" s="342" t="s">
        <v>282</v>
      </c>
      <c r="B64" s="343">
        <f t="shared" si="2"/>
        <v>0</v>
      </c>
      <c r="C64" s="218">
        <v>0</v>
      </c>
      <c r="D64" s="198">
        <f t="shared" si="3"/>
        <v>0</v>
      </c>
      <c r="E64" s="207">
        <v>0</v>
      </c>
      <c r="F64" s="347">
        <v>0</v>
      </c>
      <c r="G64" s="347">
        <v>0</v>
      </c>
      <c r="H64" s="208">
        <v>0</v>
      </c>
      <c r="I64" s="348">
        <v>0</v>
      </c>
      <c r="J64" s="218">
        <v>0</v>
      </c>
    </row>
    <row r="65" spans="1:10" ht="23.25" customHeight="1">
      <c r="A65" s="340" t="s">
        <v>283</v>
      </c>
      <c r="B65" s="341">
        <f t="shared" si="2"/>
        <v>0</v>
      </c>
      <c r="C65" s="217">
        <v>0</v>
      </c>
      <c r="D65" s="197">
        <f t="shared" si="3"/>
        <v>0</v>
      </c>
      <c r="E65" s="204">
        <v>0</v>
      </c>
      <c r="F65" s="205">
        <v>0</v>
      </c>
      <c r="G65" s="205">
        <v>0</v>
      </c>
      <c r="H65" s="205">
        <v>0</v>
      </c>
      <c r="I65" s="206">
        <v>0</v>
      </c>
      <c r="J65" s="217">
        <v>0</v>
      </c>
    </row>
    <row r="66" spans="1:10" ht="23.25" customHeight="1">
      <c r="A66" s="340" t="s">
        <v>284</v>
      </c>
      <c r="B66" s="341">
        <f t="shared" si="2"/>
        <v>107</v>
      </c>
      <c r="C66" s="217">
        <v>12</v>
      </c>
      <c r="D66" s="197">
        <f t="shared" si="3"/>
        <v>95</v>
      </c>
      <c r="E66" s="204">
        <v>0</v>
      </c>
      <c r="F66" s="346">
        <v>0</v>
      </c>
      <c r="G66" s="205">
        <v>95</v>
      </c>
      <c r="H66" s="346">
        <v>0</v>
      </c>
      <c r="I66" s="206">
        <v>0</v>
      </c>
      <c r="J66" s="217">
        <v>0</v>
      </c>
    </row>
    <row r="67" spans="1:10" ht="23.25" customHeight="1">
      <c r="A67" s="340" t="s">
        <v>285</v>
      </c>
      <c r="B67" s="341">
        <f t="shared" si="2"/>
        <v>9</v>
      </c>
      <c r="C67" s="217">
        <v>0</v>
      </c>
      <c r="D67" s="290">
        <f t="shared" si="3"/>
        <v>9</v>
      </c>
      <c r="E67" s="346">
        <v>0</v>
      </c>
      <c r="F67" s="346">
        <v>0</v>
      </c>
      <c r="G67" s="205">
        <v>0</v>
      </c>
      <c r="H67" s="346">
        <v>9</v>
      </c>
      <c r="I67" s="228">
        <v>0</v>
      </c>
      <c r="J67" s="217">
        <v>0</v>
      </c>
    </row>
    <row r="68" spans="1:10" ht="23.25" customHeight="1">
      <c r="A68" s="340" t="s">
        <v>286</v>
      </c>
      <c r="B68" s="341">
        <f t="shared" si="2"/>
        <v>0</v>
      </c>
      <c r="C68" s="217">
        <v>0</v>
      </c>
      <c r="D68" s="290">
        <f t="shared" si="3"/>
        <v>0</v>
      </c>
      <c r="E68" s="346">
        <v>0</v>
      </c>
      <c r="F68" s="346">
        <v>0</v>
      </c>
      <c r="G68" s="205">
        <v>0</v>
      </c>
      <c r="H68" s="346">
        <v>0</v>
      </c>
      <c r="I68" s="228">
        <v>0</v>
      </c>
      <c r="J68" s="217">
        <v>0</v>
      </c>
    </row>
    <row r="69" spans="1:10" ht="23.25" customHeight="1">
      <c r="A69" s="342" t="s">
        <v>287</v>
      </c>
      <c r="B69" s="343">
        <f t="shared" si="2"/>
        <v>0</v>
      </c>
      <c r="C69" s="218">
        <v>0</v>
      </c>
      <c r="D69" s="198">
        <f t="shared" si="3"/>
        <v>0</v>
      </c>
      <c r="E69" s="207">
        <v>0</v>
      </c>
      <c r="F69" s="347">
        <v>0</v>
      </c>
      <c r="G69" s="208">
        <v>0</v>
      </c>
      <c r="H69" s="347">
        <v>0</v>
      </c>
      <c r="I69" s="348">
        <v>0</v>
      </c>
      <c r="J69" s="218">
        <v>0</v>
      </c>
    </row>
    <row r="70" spans="1:10" ht="23.25" customHeight="1">
      <c r="A70" s="340" t="s">
        <v>288</v>
      </c>
      <c r="B70" s="341">
        <f t="shared" si="2"/>
        <v>16</v>
      </c>
      <c r="C70" s="217">
        <v>16</v>
      </c>
      <c r="D70" s="197">
        <f t="shared" si="3"/>
        <v>0</v>
      </c>
      <c r="E70" s="204">
        <v>0</v>
      </c>
      <c r="F70" s="205">
        <v>0</v>
      </c>
      <c r="G70" s="205">
        <v>0</v>
      </c>
      <c r="H70" s="205">
        <v>0</v>
      </c>
      <c r="I70" s="206">
        <v>0</v>
      </c>
      <c r="J70" s="217">
        <v>0</v>
      </c>
    </row>
    <row r="71" spans="1:10" ht="23.25" customHeight="1">
      <c r="A71" s="340" t="s">
        <v>289</v>
      </c>
      <c r="B71" s="341">
        <f t="shared" si="2"/>
        <v>84</v>
      </c>
      <c r="C71" s="217">
        <v>6</v>
      </c>
      <c r="D71" s="197">
        <f t="shared" si="3"/>
        <v>78</v>
      </c>
      <c r="E71" s="204">
        <v>78</v>
      </c>
      <c r="F71" s="346">
        <v>0</v>
      </c>
      <c r="G71" s="205">
        <v>0</v>
      </c>
      <c r="H71" s="205">
        <v>0</v>
      </c>
      <c r="I71" s="228">
        <v>0</v>
      </c>
      <c r="J71" s="217">
        <v>0</v>
      </c>
    </row>
    <row r="72" spans="1:10" ht="23.25" customHeight="1">
      <c r="A72" s="340" t="s">
        <v>290</v>
      </c>
      <c r="B72" s="341">
        <f t="shared" si="2"/>
        <v>4</v>
      </c>
      <c r="C72" s="217">
        <v>0</v>
      </c>
      <c r="D72" s="290">
        <f t="shared" si="3"/>
        <v>4</v>
      </c>
      <c r="E72" s="346">
        <v>0</v>
      </c>
      <c r="F72" s="205">
        <v>0</v>
      </c>
      <c r="G72" s="205">
        <v>0</v>
      </c>
      <c r="H72" s="205">
        <v>0</v>
      </c>
      <c r="I72" s="228">
        <v>4</v>
      </c>
      <c r="J72" s="217">
        <v>0</v>
      </c>
    </row>
    <row r="73" spans="1:10" ht="23.25" customHeight="1">
      <c r="A73" s="340" t="s">
        <v>291</v>
      </c>
      <c r="B73" s="341">
        <f t="shared" si="2"/>
        <v>2</v>
      </c>
      <c r="C73" s="217">
        <v>0</v>
      </c>
      <c r="D73" s="290">
        <f t="shared" si="3"/>
        <v>2</v>
      </c>
      <c r="E73" s="346">
        <v>0</v>
      </c>
      <c r="F73" s="205">
        <v>0</v>
      </c>
      <c r="G73" s="205">
        <v>0</v>
      </c>
      <c r="H73" s="205">
        <v>0</v>
      </c>
      <c r="I73" s="228">
        <v>2</v>
      </c>
      <c r="J73" s="217">
        <v>0</v>
      </c>
    </row>
    <row r="74" spans="1:10" ht="23.25" customHeight="1">
      <c r="A74" s="342" t="s">
        <v>292</v>
      </c>
      <c r="B74" s="343">
        <f t="shared" si="2"/>
        <v>0</v>
      </c>
      <c r="C74" s="218">
        <v>0</v>
      </c>
      <c r="D74" s="198">
        <f t="shared" si="3"/>
        <v>0</v>
      </c>
      <c r="E74" s="207">
        <v>0</v>
      </c>
      <c r="F74" s="208">
        <v>0</v>
      </c>
      <c r="G74" s="208">
        <v>0</v>
      </c>
      <c r="H74" s="208">
        <v>0</v>
      </c>
      <c r="I74" s="348">
        <v>0</v>
      </c>
      <c r="J74" s="218">
        <v>0</v>
      </c>
    </row>
    <row r="75" spans="1:10" ht="23.25" customHeight="1" thickBot="1">
      <c r="A75" s="340" t="s">
        <v>293</v>
      </c>
      <c r="B75" s="341">
        <f t="shared" si="2"/>
        <v>454</v>
      </c>
      <c r="C75" s="217">
        <v>17</v>
      </c>
      <c r="D75" s="197">
        <f t="shared" si="3"/>
        <v>437</v>
      </c>
      <c r="E75" s="204">
        <v>437</v>
      </c>
      <c r="F75" s="205">
        <v>0</v>
      </c>
      <c r="G75" s="205">
        <v>0</v>
      </c>
      <c r="H75" s="205">
        <v>0</v>
      </c>
      <c r="I75" s="206">
        <v>0</v>
      </c>
      <c r="J75" s="217">
        <v>0</v>
      </c>
    </row>
    <row r="76" spans="1:10" ht="45" customHeight="1">
      <c r="A76" s="320" t="s">
        <v>38</v>
      </c>
      <c r="B76" s="196">
        <f>SUM(B8:B42)</f>
        <v>55926</v>
      </c>
      <c r="C76" s="216">
        <f>SUM(C8:C42)</f>
        <v>2661</v>
      </c>
      <c r="D76" s="191">
        <f aca="true" t="shared" si="4" ref="D76:J76">SUM(D8:D42)</f>
        <v>53265</v>
      </c>
      <c r="E76" s="201">
        <f t="shared" si="4"/>
        <v>41476</v>
      </c>
      <c r="F76" s="202">
        <f t="shared" si="4"/>
        <v>248</v>
      </c>
      <c r="G76" s="202">
        <f t="shared" si="4"/>
        <v>5057</v>
      </c>
      <c r="H76" s="202">
        <f>SUM(H8:H42)</f>
        <v>336</v>
      </c>
      <c r="I76" s="203">
        <f t="shared" si="4"/>
        <v>6148</v>
      </c>
      <c r="J76" s="216">
        <f t="shared" si="4"/>
        <v>0</v>
      </c>
    </row>
    <row r="77" spans="1:10" ht="45" customHeight="1">
      <c r="A77" s="321" t="s">
        <v>37</v>
      </c>
      <c r="B77" s="197">
        <f aca="true" t="shared" si="5" ref="B77:J77">SUM(B50:B75)</f>
        <v>3320</v>
      </c>
      <c r="C77" s="217">
        <f t="shared" si="5"/>
        <v>1060</v>
      </c>
      <c r="D77" s="192">
        <f t="shared" si="5"/>
        <v>2260</v>
      </c>
      <c r="E77" s="204">
        <f t="shared" si="5"/>
        <v>1182</v>
      </c>
      <c r="F77" s="205">
        <f t="shared" si="5"/>
        <v>0</v>
      </c>
      <c r="G77" s="205">
        <f t="shared" si="5"/>
        <v>417</v>
      </c>
      <c r="H77" s="205">
        <f t="shared" si="5"/>
        <v>113</v>
      </c>
      <c r="I77" s="206">
        <f t="shared" si="5"/>
        <v>548</v>
      </c>
      <c r="J77" s="217">
        <f t="shared" si="5"/>
        <v>0</v>
      </c>
    </row>
    <row r="78" spans="1:10" ht="45" customHeight="1" thickBot="1">
      <c r="A78" s="349" t="s">
        <v>41</v>
      </c>
      <c r="B78" s="200">
        <f>SUM(B76:B77)</f>
        <v>59246</v>
      </c>
      <c r="C78" s="229">
        <f>SUM(C76:C77)</f>
        <v>3721</v>
      </c>
      <c r="D78" s="195">
        <f aca="true" t="shared" si="6" ref="D78:J78">SUM(D76:D77)</f>
        <v>55525</v>
      </c>
      <c r="E78" s="213">
        <f t="shared" si="6"/>
        <v>42658</v>
      </c>
      <c r="F78" s="214">
        <f t="shared" si="6"/>
        <v>248</v>
      </c>
      <c r="G78" s="214">
        <f t="shared" si="6"/>
        <v>5474</v>
      </c>
      <c r="H78" s="214">
        <f t="shared" si="6"/>
        <v>449</v>
      </c>
      <c r="I78" s="215">
        <f t="shared" si="6"/>
        <v>6696</v>
      </c>
      <c r="J78" s="229">
        <f t="shared" si="6"/>
        <v>0</v>
      </c>
    </row>
    <row r="79" ht="22.5" customHeight="1">
      <c r="A79" s="14" t="s">
        <v>332</v>
      </c>
    </row>
  </sheetData>
  <mergeCells count="22">
    <mergeCell ref="I6:I7"/>
    <mergeCell ref="F48:F49"/>
    <mergeCell ref="G48:G49"/>
    <mergeCell ref="I48:I49"/>
    <mergeCell ref="C5:C7"/>
    <mergeCell ref="A4:A7"/>
    <mergeCell ref="B4:J4"/>
    <mergeCell ref="B5:B7"/>
    <mergeCell ref="J5:J7"/>
    <mergeCell ref="D6:D7"/>
    <mergeCell ref="E6:E7"/>
    <mergeCell ref="G6:G7"/>
    <mergeCell ref="F6:F7"/>
    <mergeCell ref="H6:H7"/>
    <mergeCell ref="A46:A49"/>
    <mergeCell ref="B46:J46"/>
    <mergeCell ref="B47:B49"/>
    <mergeCell ref="C47:C49"/>
    <mergeCell ref="J47:J49"/>
    <mergeCell ref="D48:D49"/>
    <mergeCell ref="E48:E49"/>
    <mergeCell ref="H48:H49"/>
  </mergeCells>
  <printOptions horizontalCentered="1"/>
  <pageMargins left="0.5905511811023623" right="0.5905511811023623" top="0.5905511811023623" bottom="0.5905511811023623" header="0.3937007874015748" footer="0.3937007874015748"/>
  <pageSetup firstPageNumber="51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15"/>
  </sheetPr>
  <dimension ref="B1:S49"/>
  <sheetViews>
    <sheetView view="pageBreakPreview" zoomScale="75" zoomScaleNormal="75" zoomScaleSheetLayoutView="75" workbookViewId="0" topLeftCell="A31">
      <selection activeCell="H21" sqref="H21"/>
    </sheetView>
  </sheetViews>
  <sheetFormatPr defaultColWidth="8.796875" defaultRowHeight="15"/>
  <cols>
    <col min="1" max="1" width="3.59765625" style="1" customWidth="1"/>
    <col min="2" max="2" width="2.69921875" style="1" customWidth="1"/>
    <col min="3" max="3" width="14.69921875" style="1" customWidth="1"/>
    <col min="4" max="4" width="18" style="1" customWidth="1"/>
    <col min="5" max="7" width="2.69921875" style="1" customWidth="1"/>
    <col min="8" max="8" width="21.59765625" style="1" customWidth="1"/>
    <col min="9" max="10" width="2.69921875" style="1" customWidth="1"/>
    <col min="11" max="11" width="13.69921875" style="1" customWidth="1"/>
    <col min="12" max="12" width="2.69921875" style="1" customWidth="1"/>
    <col min="13" max="13" width="14.09765625" style="1" customWidth="1"/>
    <col min="14" max="16" width="2.69921875" style="1" customWidth="1"/>
    <col min="17" max="17" width="16.59765625" style="1" customWidth="1"/>
    <col min="18" max="18" width="6.3984375" style="1" customWidth="1"/>
    <col min="19" max="19" width="7.3984375" style="1" customWidth="1"/>
    <col min="20" max="32" width="7.5" style="1" customWidth="1"/>
    <col min="33" max="16384" width="11" style="1" customWidth="1"/>
  </cols>
  <sheetData>
    <row r="1" ht="66" customHeight="1">
      <c r="B1" s="29" t="s">
        <v>14</v>
      </c>
    </row>
    <row r="2" ht="42" customHeight="1"/>
    <row r="3" spans="3:17" ht="24.75" customHeight="1">
      <c r="C3" s="463" t="s">
        <v>3</v>
      </c>
      <c r="D3" s="463"/>
      <c r="H3" s="463" t="s">
        <v>81</v>
      </c>
      <c r="I3" s="463"/>
      <c r="J3" s="463"/>
      <c r="K3" s="463"/>
      <c r="L3" s="463"/>
      <c r="M3" s="463"/>
      <c r="N3" s="463"/>
      <c r="O3" s="463"/>
      <c r="P3" s="463"/>
      <c r="Q3" s="463"/>
    </row>
    <row r="4" s="38" customFormat="1" ht="24.75" customHeight="1"/>
    <row r="5" spans="3:17" s="38" customFormat="1" ht="24.75" customHeight="1">
      <c r="C5" s="60" t="s">
        <v>82</v>
      </c>
      <c r="D5" s="61">
        <f>D16+D22+D24+D26+D28+D30</f>
        <v>2360407</v>
      </c>
      <c r="H5" s="38" t="s">
        <v>83</v>
      </c>
      <c r="Q5" s="434">
        <f>'ウ 最終処分'!B76</f>
        <v>298294</v>
      </c>
    </row>
    <row r="6" spans="3:17" s="38" customFormat="1" ht="24.75" customHeight="1">
      <c r="C6" s="157" t="s">
        <v>62</v>
      </c>
      <c r="D6" s="158">
        <f>D32</f>
        <v>201272</v>
      </c>
      <c r="G6" s="40"/>
      <c r="H6" s="435">
        <f>'ウ 最終処分'!C76</f>
        <v>19922</v>
      </c>
      <c r="I6" s="40"/>
      <c r="J6" s="40"/>
      <c r="K6" s="40"/>
      <c r="L6" s="40"/>
      <c r="M6" s="40"/>
      <c r="N6" s="40"/>
      <c r="O6" s="42"/>
      <c r="P6" s="457" t="s">
        <v>84</v>
      </c>
      <c r="Q6" s="451"/>
    </row>
    <row r="7" spans="3:17" s="38" customFormat="1" ht="24.75" customHeight="1">
      <c r="C7" s="157" t="s">
        <v>5</v>
      </c>
      <c r="D7" s="158">
        <f>D35</f>
        <v>1864</v>
      </c>
      <c r="G7" s="43"/>
      <c r="P7" s="174"/>
      <c r="Q7" s="174"/>
    </row>
    <row r="8" spans="3:17" s="38" customFormat="1" ht="24.75" customHeight="1">
      <c r="C8" s="62" t="s">
        <v>6</v>
      </c>
      <c r="D8" s="63">
        <f>D40</f>
        <v>237903</v>
      </c>
      <c r="G8" s="43"/>
      <c r="P8" s="160"/>
      <c r="Q8" s="160"/>
    </row>
    <row r="9" spans="3:17" s="38" customFormat="1" ht="24.75" customHeight="1">
      <c r="C9" s="64" t="s">
        <v>191</v>
      </c>
      <c r="D9" s="61">
        <f>D5+D6+D7+D8</f>
        <v>2801446</v>
      </c>
      <c r="G9" s="43"/>
      <c r="M9" s="38" t="s">
        <v>85</v>
      </c>
      <c r="P9" s="160"/>
      <c r="Q9" s="160"/>
    </row>
    <row r="10" spans="7:17" s="38" customFormat="1" ht="24.75" customHeight="1">
      <c r="G10" s="43"/>
      <c r="H10" s="38" t="s">
        <v>86</v>
      </c>
      <c r="L10" s="40"/>
      <c r="M10" s="435">
        <f>'ウ 最終処分'!D76</f>
        <v>247349</v>
      </c>
      <c r="N10" s="40"/>
      <c r="O10" s="40"/>
      <c r="P10" s="175"/>
      <c r="Q10" s="160"/>
    </row>
    <row r="11" spans="7:17" s="38" customFormat="1" ht="24.75" customHeight="1">
      <c r="G11" s="165"/>
      <c r="H11" s="41">
        <f>'ウ 中間処理'!K76</f>
        <v>1974765</v>
      </c>
      <c r="I11" s="176"/>
      <c r="J11" s="453" t="s">
        <v>87</v>
      </c>
      <c r="K11" s="454"/>
      <c r="L11" s="173"/>
      <c r="M11" s="173"/>
      <c r="Q11" s="160"/>
    </row>
    <row r="12" spans="7:17" s="38" customFormat="1" ht="24.75" customHeight="1">
      <c r="G12" s="43"/>
      <c r="H12" s="39"/>
      <c r="I12" s="39"/>
      <c r="J12" s="481"/>
      <c r="K12" s="482"/>
      <c r="L12" s="51"/>
      <c r="M12" s="170">
        <f>'ウ 資源 計'!E78</f>
        <v>47581</v>
      </c>
      <c r="Q12" s="160"/>
    </row>
    <row r="13" spans="2:17" s="38" customFormat="1" ht="24.75" customHeight="1">
      <c r="B13" s="42"/>
      <c r="C13" s="42"/>
      <c r="D13" s="42"/>
      <c r="E13" s="42"/>
      <c r="G13" s="43"/>
      <c r="J13" s="174"/>
      <c r="M13" s="49"/>
      <c r="Q13" s="160"/>
    </row>
    <row r="14" spans="2:17" s="38" customFormat="1" ht="24.75" customHeight="1">
      <c r="B14" s="42"/>
      <c r="C14" s="42"/>
      <c r="D14" s="42"/>
      <c r="E14" s="42"/>
      <c r="G14" s="43"/>
      <c r="J14" s="160"/>
      <c r="M14" s="49"/>
      <c r="Q14" s="160"/>
    </row>
    <row r="15" spans="2:17" s="38" customFormat="1" ht="24.75" customHeight="1">
      <c r="B15" s="42"/>
      <c r="C15" s="42"/>
      <c r="D15" s="42"/>
      <c r="E15" s="42"/>
      <c r="G15" s="43"/>
      <c r="J15" s="160"/>
      <c r="K15" s="38" t="s">
        <v>88</v>
      </c>
      <c r="M15" s="49"/>
      <c r="O15" s="38" t="s">
        <v>89</v>
      </c>
      <c r="Q15" s="160"/>
    </row>
    <row r="16" spans="2:17" s="38" customFormat="1" ht="24.75" customHeight="1">
      <c r="B16" s="42"/>
      <c r="C16" s="168"/>
      <c r="D16" s="169"/>
      <c r="E16" s="42"/>
      <c r="G16" s="43"/>
      <c r="J16" s="160"/>
      <c r="K16" s="41">
        <f>'ウ 中間処理'!L76</f>
        <v>149988</v>
      </c>
      <c r="L16" s="40"/>
      <c r="M16" s="50"/>
      <c r="N16" s="40"/>
      <c r="O16" s="40"/>
      <c r="P16" s="40"/>
      <c r="Q16" s="436">
        <f>'ウ 最終処分'!E76</f>
        <v>31023</v>
      </c>
    </row>
    <row r="17" spans="2:13" s="38" customFormat="1" ht="24.75" customHeight="1">
      <c r="B17" s="42"/>
      <c r="C17" s="42"/>
      <c r="D17" s="42"/>
      <c r="E17" s="42"/>
      <c r="G17" s="43"/>
      <c r="H17" s="39"/>
      <c r="L17" s="174"/>
      <c r="M17" s="49"/>
    </row>
    <row r="18" spans="2:13" s="38" customFormat="1" ht="24.75" customHeight="1">
      <c r="B18" s="42"/>
      <c r="C18" s="42"/>
      <c r="D18" s="42"/>
      <c r="E18" s="42"/>
      <c r="G18" s="43"/>
      <c r="L18" s="160"/>
      <c r="M18" s="49"/>
    </row>
    <row r="19" spans="2:13" s="38" customFormat="1" ht="24.75" customHeight="1">
      <c r="B19" s="42"/>
      <c r="C19" s="42"/>
      <c r="D19" s="42"/>
      <c r="E19" s="42"/>
      <c r="G19" s="165"/>
      <c r="L19" s="160"/>
      <c r="M19" s="49"/>
    </row>
    <row r="20" spans="2:13" s="38" customFormat="1" ht="24.75" customHeight="1" thickBot="1">
      <c r="B20" s="56"/>
      <c r="C20" s="56"/>
      <c r="D20" s="56"/>
      <c r="E20" s="56"/>
      <c r="G20" s="161"/>
      <c r="H20" s="38" t="s">
        <v>9</v>
      </c>
      <c r="L20" s="160"/>
      <c r="M20" s="49"/>
    </row>
    <row r="21" spans="2:13" s="38" customFormat="1" ht="24.75" customHeight="1">
      <c r="B21" s="177"/>
      <c r="C21" s="178"/>
      <c r="D21" s="178"/>
      <c r="E21" s="179"/>
      <c r="G21" s="161"/>
      <c r="H21" s="39">
        <f>'ウ 中間処理'!$D$76</f>
        <v>404555</v>
      </c>
      <c r="L21" s="160"/>
      <c r="M21" s="49"/>
    </row>
    <row r="22" spans="2:13" s="38" customFormat="1" ht="24.75" customHeight="1">
      <c r="B22" s="44"/>
      <c r="C22" s="45" t="s">
        <v>44</v>
      </c>
      <c r="D22" s="46">
        <f>'イ 排出 総括表'!E74</f>
        <v>1857841</v>
      </c>
      <c r="E22" s="47"/>
      <c r="G22" s="161"/>
      <c r="K22" s="40"/>
      <c r="L22" s="175"/>
      <c r="M22" s="49"/>
    </row>
    <row r="23" spans="2:13" s="38" customFormat="1" ht="24.75" customHeight="1">
      <c r="B23" s="44"/>
      <c r="C23" s="42"/>
      <c r="D23" s="42"/>
      <c r="E23" s="48"/>
      <c r="G23" s="161"/>
      <c r="H23" s="46">
        <f>'ウ 中間処理'!E76</f>
        <v>182889</v>
      </c>
      <c r="I23" s="175"/>
      <c r="J23" s="455" t="s">
        <v>90</v>
      </c>
      <c r="K23" s="452"/>
      <c r="L23" s="51"/>
      <c r="M23" s="52">
        <f>'ウ 資源 計'!F78</f>
        <v>23893</v>
      </c>
    </row>
    <row r="24" spans="2:13" s="38" customFormat="1" ht="24.75" customHeight="1">
      <c r="B24" s="44"/>
      <c r="C24" s="45" t="s">
        <v>45</v>
      </c>
      <c r="D24" s="46">
        <f>'イ 排出 総括表'!F74</f>
        <v>149966</v>
      </c>
      <c r="E24" s="48"/>
      <c r="F24" s="160"/>
      <c r="G24" s="161"/>
      <c r="H24" s="42"/>
      <c r="K24" s="40"/>
      <c r="L24" s="40"/>
      <c r="M24" s="54"/>
    </row>
    <row r="25" spans="2:13" s="38" customFormat="1" ht="24.75" customHeight="1">
      <c r="B25" s="44"/>
      <c r="C25" s="42"/>
      <c r="D25" s="42"/>
      <c r="E25" s="48"/>
      <c r="G25" s="43"/>
      <c r="H25" s="46">
        <f>'ウ 中間処理'!F76</f>
        <v>6007</v>
      </c>
      <c r="I25" s="175"/>
      <c r="J25" s="455" t="s">
        <v>2</v>
      </c>
      <c r="K25" s="452"/>
      <c r="L25" s="51"/>
      <c r="M25" s="52">
        <f>'ウ 資源 計'!G78</f>
        <v>5474</v>
      </c>
    </row>
    <row r="26" spans="2:13" s="38" customFormat="1" ht="24.75" customHeight="1">
      <c r="B26" s="44"/>
      <c r="C26" s="45" t="s">
        <v>46</v>
      </c>
      <c r="D26" s="46">
        <f>'イ 排出 総括表'!G74</f>
        <v>320304</v>
      </c>
      <c r="E26" s="53"/>
      <c r="F26" s="175"/>
      <c r="G26" s="161"/>
      <c r="H26" s="42"/>
      <c r="K26" s="42"/>
      <c r="L26" s="162"/>
      <c r="M26" s="54"/>
    </row>
    <row r="27" spans="2:13" s="38" customFormat="1" ht="24.75" customHeight="1">
      <c r="B27" s="44"/>
      <c r="C27" s="42"/>
      <c r="D27" s="42"/>
      <c r="E27" s="48"/>
      <c r="G27" s="43"/>
      <c r="H27" s="46">
        <f>'ウ 中間処理'!G76</f>
        <v>449</v>
      </c>
      <c r="I27" s="175"/>
      <c r="J27" s="455" t="s">
        <v>91</v>
      </c>
      <c r="K27" s="452"/>
      <c r="L27" s="51"/>
      <c r="M27" s="52">
        <f>'ウ 資源 計'!H78</f>
        <v>449</v>
      </c>
    </row>
    <row r="28" spans="2:13" s="38" customFormat="1" ht="24.75" customHeight="1">
      <c r="B28" s="44"/>
      <c r="C28" s="45" t="s">
        <v>4</v>
      </c>
      <c r="D28" s="46">
        <f>'イ 排出 総括表'!H74</f>
        <v>9694</v>
      </c>
      <c r="E28" s="48"/>
      <c r="G28" s="43"/>
      <c r="H28" s="43"/>
      <c r="J28" s="155"/>
      <c r="K28" s="156"/>
      <c r="L28" s="162"/>
      <c r="M28" s="54"/>
    </row>
    <row r="29" spans="2:19" s="38" customFormat="1" ht="24.75" customHeight="1">
      <c r="B29" s="44"/>
      <c r="C29" s="42"/>
      <c r="D29" s="42"/>
      <c r="E29" s="48"/>
      <c r="G29" s="43"/>
      <c r="H29" s="46">
        <f>'ウ 中間処理'!H76</f>
        <v>201608</v>
      </c>
      <c r="I29" s="175"/>
      <c r="J29" s="483" t="s">
        <v>294</v>
      </c>
      <c r="K29" s="484"/>
      <c r="L29" s="164"/>
      <c r="M29" s="163">
        <f>'ウ 資源 計'!I78</f>
        <v>168669</v>
      </c>
      <c r="N29" s="166"/>
      <c r="O29" s="42"/>
      <c r="P29" s="42"/>
      <c r="R29" s="171"/>
      <c r="S29" s="171"/>
    </row>
    <row r="30" spans="2:17" s="38" customFormat="1" ht="24.75" customHeight="1">
      <c r="B30" s="44"/>
      <c r="C30" s="45" t="s">
        <v>40</v>
      </c>
      <c r="D30" s="46">
        <f>'イ 排出 総括表'!I74</f>
        <v>22602</v>
      </c>
      <c r="E30" s="48"/>
      <c r="G30" s="43"/>
      <c r="H30" s="43"/>
      <c r="K30" s="40"/>
      <c r="L30" s="162"/>
      <c r="M30" s="42"/>
      <c r="N30" s="172"/>
      <c r="O30" s="42"/>
      <c r="P30" s="42"/>
      <c r="Q30" s="42"/>
    </row>
    <row r="31" spans="2:17" s="38" customFormat="1" ht="24.75" customHeight="1">
      <c r="B31" s="44"/>
      <c r="C31" s="42"/>
      <c r="D31" s="42"/>
      <c r="E31" s="48"/>
      <c r="G31" s="43"/>
      <c r="H31" s="46">
        <f>'ウ 中間処理'!I76</f>
        <v>13602</v>
      </c>
      <c r="I31" s="175"/>
      <c r="J31" s="455" t="s">
        <v>295</v>
      </c>
      <c r="K31" s="452"/>
      <c r="L31" s="43"/>
      <c r="M31" s="154"/>
      <c r="N31" s="49"/>
      <c r="O31" s="157" t="s">
        <v>114</v>
      </c>
      <c r="P31" s="42"/>
      <c r="Q31" s="42"/>
    </row>
    <row r="32" spans="2:17" s="38" customFormat="1" ht="24.75" customHeight="1">
      <c r="B32" s="44"/>
      <c r="C32" s="45" t="s">
        <v>62</v>
      </c>
      <c r="D32" s="46">
        <f>'イ 排出 総括表'!J74</f>
        <v>201272</v>
      </c>
      <c r="E32" s="48"/>
      <c r="G32" s="43"/>
      <c r="M32" s="42"/>
      <c r="N32" s="49"/>
      <c r="O32" s="42"/>
      <c r="P32" s="42"/>
      <c r="Q32" s="154">
        <f>M12+M23+M25+M27+M29</f>
        <v>246066</v>
      </c>
    </row>
    <row r="33" spans="2:17" s="38" customFormat="1" ht="24.75" customHeight="1">
      <c r="B33" s="44"/>
      <c r="C33" s="153"/>
      <c r="D33" s="154"/>
      <c r="E33" s="47"/>
      <c r="G33" s="43"/>
      <c r="M33" s="42"/>
      <c r="N33" s="49"/>
      <c r="P33" s="42"/>
      <c r="Q33" s="42"/>
    </row>
    <row r="34" spans="2:17" s="38" customFormat="1" ht="24.75" customHeight="1">
      <c r="B34" s="44"/>
      <c r="E34" s="47"/>
      <c r="G34" s="43"/>
      <c r="M34" s="42"/>
      <c r="N34" s="49"/>
      <c r="P34" s="42"/>
      <c r="Q34" s="42"/>
    </row>
    <row r="35" spans="2:16" s="38" customFormat="1" ht="24.75" customHeight="1">
      <c r="B35" s="44"/>
      <c r="C35" s="45" t="s">
        <v>93</v>
      </c>
      <c r="D35" s="154">
        <f>'イ 排出 総括表'!K74</f>
        <v>1864</v>
      </c>
      <c r="E35" s="47"/>
      <c r="G35" s="43"/>
      <c r="H35" s="38" t="s">
        <v>10</v>
      </c>
      <c r="K35" s="40"/>
      <c r="L35" s="42"/>
      <c r="M35" s="42"/>
      <c r="N35" s="49"/>
      <c r="P35" s="42"/>
    </row>
    <row r="36" spans="2:17" s="38" customFormat="1" ht="24.75" customHeight="1">
      <c r="B36" s="44"/>
      <c r="C36" s="42"/>
      <c r="D36" s="154"/>
      <c r="E36" s="47"/>
      <c r="G36" s="165"/>
      <c r="H36" s="41">
        <f>'ウ 資源 計'!C78</f>
        <v>154350</v>
      </c>
      <c r="I36" s="175"/>
      <c r="J36" s="455" t="s">
        <v>64</v>
      </c>
      <c r="K36" s="456"/>
      <c r="L36" s="51"/>
      <c r="M36" s="170">
        <f>H36</f>
        <v>154350</v>
      </c>
      <c r="N36" s="181"/>
      <c r="O36" s="59"/>
      <c r="P36" s="59"/>
      <c r="Q36" s="157" t="s">
        <v>115</v>
      </c>
    </row>
    <row r="37" spans="2:17" s="38" customFormat="1" ht="24.75" customHeight="1" thickBot="1">
      <c r="B37" s="55"/>
      <c r="C37" s="56"/>
      <c r="D37" s="180"/>
      <c r="E37" s="57"/>
      <c r="G37" s="42"/>
      <c r="H37" s="39"/>
      <c r="J37" s="155"/>
      <c r="K37" s="155"/>
      <c r="L37" s="42"/>
      <c r="M37" s="154"/>
      <c r="N37" s="42"/>
      <c r="P37" s="172"/>
      <c r="Q37" s="154">
        <f>M12+M23+M25+M27+M29+M36</f>
        <v>400416</v>
      </c>
    </row>
    <row r="38" spans="2:16" s="38" customFormat="1" ht="24.75" customHeight="1">
      <c r="B38" s="44"/>
      <c r="C38" s="42"/>
      <c r="D38" s="154"/>
      <c r="E38" s="47"/>
      <c r="G38" s="42"/>
      <c r="H38" s="39"/>
      <c r="J38" s="155"/>
      <c r="K38" s="155"/>
      <c r="L38" s="42"/>
      <c r="M38" s="154"/>
      <c r="N38" s="42"/>
      <c r="P38" s="49"/>
    </row>
    <row r="39" spans="2:17" s="38" customFormat="1" ht="24.75" customHeight="1">
      <c r="B39" s="44"/>
      <c r="C39" s="42"/>
      <c r="D39" s="154"/>
      <c r="E39" s="47"/>
      <c r="G39" s="42"/>
      <c r="H39" s="39"/>
      <c r="J39" s="155"/>
      <c r="K39" s="155"/>
      <c r="L39" s="42"/>
      <c r="M39" s="154"/>
      <c r="N39" s="42"/>
      <c r="P39" s="49"/>
      <c r="Q39" s="41">
        <f>M12+M23+M25+M27+M29+M36+D40</f>
        <v>638319</v>
      </c>
    </row>
    <row r="40" spans="2:17" s="38" customFormat="1" ht="24.75" customHeight="1">
      <c r="B40" s="44"/>
      <c r="C40" s="45" t="s">
        <v>92</v>
      </c>
      <c r="D40" s="58">
        <f>'イ 排出 総括表'!L74</f>
        <v>237903</v>
      </c>
      <c r="E40" s="1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167"/>
      <c r="Q40" s="45" t="s">
        <v>176</v>
      </c>
    </row>
    <row r="41" spans="2:17" s="38" customFormat="1" ht="24.75" customHeight="1">
      <c r="B41" s="44"/>
      <c r="C41" s="153"/>
      <c r="D41" s="154"/>
      <c r="E41" s="47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53"/>
    </row>
    <row r="42" spans="2:5" s="38" customFormat="1" ht="24.75" customHeight="1" thickBot="1">
      <c r="B42" s="55"/>
      <c r="C42" s="56"/>
      <c r="D42" s="56"/>
      <c r="E42" s="57"/>
    </row>
    <row r="43" s="38" customFormat="1" ht="24.75" customHeight="1"/>
    <row r="48" ht="14.25">
      <c r="C48" s="1" t="s">
        <v>8</v>
      </c>
    </row>
    <row r="49" ht="14.25">
      <c r="C49" s="1" t="s">
        <v>7</v>
      </c>
    </row>
  </sheetData>
  <mergeCells count="10">
    <mergeCell ref="C3:D3"/>
    <mergeCell ref="H3:Q3"/>
    <mergeCell ref="J36:K36"/>
    <mergeCell ref="P6:Q6"/>
    <mergeCell ref="J25:K25"/>
    <mergeCell ref="J27:K27"/>
    <mergeCell ref="J31:K31"/>
    <mergeCell ref="J23:K23"/>
    <mergeCell ref="J11:K12"/>
    <mergeCell ref="J29:K29"/>
  </mergeCells>
  <printOptions horizontalCentered="1"/>
  <pageMargins left="0.7874015748031497" right="0.7874015748031497" top="0.7874015748031497" bottom="0.7874015748031497" header="0.5905511811023623" footer="0.5905511811023623"/>
  <pageSetup firstPageNumber="18" useFirstPageNumber="1" horizontalDpi="600" verticalDpi="600" orientation="portrait" pageOrder="overThenDown" paperSize="9" scale="6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5"/>
  </sheetPr>
  <dimension ref="A1:M74"/>
  <sheetViews>
    <sheetView view="pageBreakPreview" zoomScale="75" zoomScaleNormal="75" zoomScaleSheetLayoutView="75" workbookViewId="0" topLeftCell="A31">
      <selection activeCell="H6" sqref="H6"/>
    </sheetView>
  </sheetViews>
  <sheetFormatPr defaultColWidth="8.796875" defaultRowHeight="15"/>
  <cols>
    <col min="1" max="1" width="3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8.19921875" style="1" customWidth="1"/>
    <col min="7" max="7" width="11.69921875" style="1" customWidth="1"/>
    <col min="8" max="8" width="16.59765625" style="1" customWidth="1"/>
    <col min="9" max="9" width="4.8984375" style="1" bestFit="1" customWidth="1"/>
    <col min="10" max="10" width="20.69921875" style="1" customWidth="1"/>
    <col min="11" max="11" width="11" style="1" customWidth="1"/>
    <col min="12" max="12" width="2.69921875" style="1" customWidth="1"/>
    <col min="13" max="13" width="13.19921875" style="1" customWidth="1"/>
    <col min="14" max="14" width="2.69921875" style="1" customWidth="1"/>
    <col min="15" max="15" width="11.69921875" style="1" customWidth="1"/>
    <col min="16" max="18" width="2.69921875" style="1" customWidth="1"/>
    <col min="19" max="19" width="13.59765625" style="1" bestFit="1" customWidth="1"/>
    <col min="20" max="20" width="8.5" style="1" customWidth="1"/>
    <col min="21" max="21" width="16.59765625" style="1" customWidth="1"/>
    <col min="22" max="22" width="16.19921875" style="1" customWidth="1"/>
    <col min="23" max="23" width="16.59765625" style="1" customWidth="1"/>
    <col min="24" max="38" width="7.5" style="1" customWidth="1"/>
    <col min="39" max="16384" width="11" style="1" customWidth="1"/>
  </cols>
  <sheetData>
    <row r="1" spans="1:10" ht="11.25" customHeight="1">
      <c r="A1" s="19"/>
      <c r="C1" s="20"/>
      <c r="D1" s="20"/>
      <c r="E1" s="20"/>
      <c r="F1" s="20"/>
      <c r="G1" s="20"/>
      <c r="H1" s="20"/>
      <c r="I1" s="20"/>
      <c r="J1" s="20"/>
    </row>
    <row r="2" spans="1:13" ht="30" customHeight="1">
      <c r="A2" s="30" t="s">
        <v>94</v>
      </c>
      <c r="B2" s="2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4" customHeight="1">
      <c r="A4" s="60"/>
      <c r="B4" s="60" t="s">
        <v>95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4" customHeight="1">
      <c r="A5" s="60"/>
      <c r="B5" s="309" t="s">
        <v>18</v>
      </c>
      <c r="C5" s="60" t="s">
        <v>226</v>
      </c>
      <c r="D5" s="60"/>
      <c r="E5" s="60"/>
      <c r="F5" s="60"/>
      <c r="G5" s="60"/>
      <c r="H5" s="308">
        <f>'イ 排出 総括表'!B74/1000</f>
        <v>2801.446</v>
      </c>
      <c r="I5" s="25" t="s">
        <v>202</v>
      </c>
      <c r="L5" s="60"/>
      <c r="M5" s="60"/>
    </row>
    <row r="6" spans="1:13" ht="24" customHeight="1">
      <c r="A6" s="60"/>
      <c r="B6" s="309" t="s">
        <v>18</v>
      </c>
      <c r="C6" s="60" t="s">
        <v>174</v>
      </c>
      <c r="D6" s="60"/>
      <c r="E6" s="60"/>
      <c r="F6" s="60"/>
      <c r="G6" s="60"/>
      <c r="H6" s="415">
        <f>'イ 排出 総括表'!C74</f>
        <v>1026.7531677773752</v>
      </c>
      <c r="I6" s="25" t="s">
        <v>203</v>
      </c>
      <c r="L6" s="60"/>
      <c r="M6" s="60"/>
    </row>
    <row r="7" spans="1:13" ht="24" customHeight="1">
      <c r="A7" s="60"/>
      <c r="B7" s="309" t="s">
        <v>18</v>
      </c>
      <c r="C7" s="60" t="s">
        <v>20</v>
      </c>
      <c r="D7" s="60"/>
      <c r="E7" s="60"/>
      <c r="F7" s="60"/>
      <c r="G7" s="60"/>
      <c r="H7" s="308">
        <f>'イ 排出 総括表'!N74/1000</f>
        <v>2243.239</v>
      </c>
      <c r="I7" s="25" t="s">
        <v>204</v>
      </c>
      <c r="L7" s="60"/>
      <c r="M7" s="60"/>
    </row>
    <row r="8" spans="1:13" ht="24" customHeight="1">
      <c r="A8" s="60"/>
      <c r="B8" s="309" t="s">
        <v>18</v>
      </c>
      <c r="C8" s="485" t="s">
        <v>19</v>
      </c>
      <c r="D8" s="485"/>
      <c r="E8" s="485"/>
      <c r="F8" s="485"/>
      <c r="G8" s="485"/>
      <c r="H8" s="415">
        <f>'イ 排出 総括表'!O74</f>
        <v>822.1656777720332</v>
      </c>
      <c r="I8" s="25" t="s">
        <v>205</v>
      </c>
      <c r="J8" s="310"/>
      <c r="L8" s="60"/>
      <c r="M8" s="60"/>
    </row>
    <row r="9" s="311" customFormat="1" ht="15" customHeight="1">
      <c r="B9" s="311" t="s">
        <v>21</v>
      </c>
    </row>
    <row r="10" s="311" customFormat="1" ht="15" customHeight="1">
      <c r="B10" s="311" t="s">
        <v>22</v>
      </c>
    </row>
    <row r="11" s="311" customFormat="1" ht="15" customHeight="1">
      <c r="B11" s="311" t="s">
        <v>173</v>
      </c>
    </row>
    <row r="12" spans="1:13" ht="30" customHeight="1">
      <c r="A12" s="60"/>
      <c r="B12" s="60"/>
      <c r="C12" s="60"/>
      <c r="D12" s="60"/>
      <c r="E12" s="60"/>
      <c r="F12" s="60"/>
      <c r="G12" s="60"/>
      <c r="I12" s="60"/>
      <c r="J12" s="60"/>
      <c r="K12" s="60"/>
      <c r="L12" s="60"/>
      <c r="M12" s="60"/>
    </row>
    <row r="13" spans="1:13" ht="21" customHeight="1">
      <c r="A13" s="60"/>
      <c r="B13" s="60" t="s">
        <v>98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21" customHeight="1">
      <c r="A14" s="60"/>
      <c r="B14" s="60" t="s">
        <v>99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8" customHeight="1">
      <c r="A15" s="60"/>
      <c r="B15" s="60" t="s">
        <v>134</v>
      </c>
      <c r="C15" s="60"/>
      <c r="D15" s="60"/>
      <c r="E15" s="60"/>
      <c r="F15" s="60"/>
      <c r="G15" s="60"/>
      <c r="H15" s="307">
        <f>H21+H22</f>
        <v>0.9288127044801476</v>
      </c>
      <c r="I15" s="25" t="s">
        <v>29</v>
      </c>
      <c r="J15" s="25"/>
      <c r="K15" s="60"/>
      <c r="L15" s="60"/>
      <c r="M15" s="60"/>
    </row>
    <row r="16" spans="1:13" ht="18" customHeight="1">
      <c r="A16" s="60"/>
      <c r="B16" s="60"/>
      <c r="C16" s="60"/>
      <c r="D16" s="486" t="s">
        <v>135</v>
      </c>
      <c r="E16" s="486"/>
      <c r="F16" s="486"/>
      <c r="G16" s="487" t="s">
        <v>136</v>
      </c>
      <c r="H16" s="487" t="s">
        <v>159</v>
      </c>
      <c r="I16" s="487"/>
      <c r="J16" s="487"/>
      <c r="K16" s="489" t="s">
        <v>137</v>
      </c>
      <c r="L16" s="60"/>
      <c r="M16" s="60"/>
    </row>
    <row r="17" spans="1:13" ht="18" customHeight="1">
      <c r="A17" s="60"/>
      <c r="B17" s="60"/>
      <c r="C17" s="60"/>
      <c r="D17" s="486"/>
      <c r="E17" s="486"/>
      <c r="F17" s="486"/>
      <c r="G17" s="487"/>
      <c r="H17" s="490" t="s">
        <v>100</v>
      </c>
      <c r="I17" s="490"/>
      <c r="J17" s="490"/>
      <c r="K17" s="489"/>
      <c r="L17" s="60"/>
      <c r="M17" s="60"/>
    </row>
    <row r="18" spans="1:13" ht="9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" customHeight="1">
      <c r="A19" s="60"/>
      <c r="B19" s="60"/>
      <c r="C19" s="60"/>
      <c r="D19" s="60"/>
      <c r="E19" s="60"/>
      <c r="F19" s="60"/>
      <c r="G19" s="64" t="s">
        <v>138</v>
      </c>
      <c r="H19" s="60" t="s">
        <v>160</v>
      </c>
      <c r="I19" s="60"/>
      <c r="J19" s="60"/>
      <c r="K19" s="60"/>
      <c r="L19" s="60"/>
      <c r="M19" s="60"/>
    </row>
    <row r="20" spans="1:13" ht="18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24" customHeight="1">
      <c r="A21" s="60"/>
      <c r="B21" s="60"/>
      <c r="C21" s="60"/>
      <c r="D21" s="60" t="s">
        <v>102</v>
      </c>
      <c r="E21" s="60"/>
      <c r="F21" s="60"/>
      <c r="G21" s="60"/>
      <c r="H21" s="437">
        <f>'ウ 中間処理'!C76/'イ 排出 収集形態別'!B76</f>
        <v>0.7708869846690394</v>
      </c>
      <c r="I21" s="25" t="s">
        <v>198</v>
      </c>
      <c r="J21" s="25"/>
      <c r="K21" s="25"/>
      <c r="L21" s="60"/>
      <c r="M21" s="60"/>
    </row>
    <row r="22" spans="1:13" ht="24" customHeight="1">
      <c r="A22" s="60"/>
      <c r="B22" s="60"/>
      <c r="C22" s="60"/>
      <c r="D22" s="60" t="s">
        <v>161</v>
      </c>
      <c r="E22" s="60"/>
      <c r="F22" s="60"/>
      <c r="G22" s="60"/>
      <c r="H22" s="437">
        <f>'ウ 中間処理'!D76/'イ 排出 収集形態別'!B76</f>
        <v>0.15792571981110826</v>
      </c>
      <c r="I22" s="25" t="s">
        <v>28</v>
      </c>
      <c r="J22" s="25"/>
      <c r="K22" s="25"/>
      <c r="L22" s="60"/>
      <c r="M22" s="60"/>
    </row>
    <row r="23" spans="1:13" ht="18" customHeight="1">
      <c r="A23" s="60"/>
      <c r="B23" s="60"/>
      <c r="C23" s="60"/>
      <c r="D23" s="60"/>
      <c r="E23" s="60"/>
      <c r="F23" s="60"/>
      <c r="G23" s="60"/>
      <c r="H23" s="25"/>
      <c r="I23" s="25"/>
      <c r="J23" s="25"/>
      <c r="K23" s="25"/>
      <c r="L23" s="60"/>
      <c r="M23" s="60"/>
    </row>
    <row r="24" spans="1:13" ht="18" customHeight="1">
      <c r="A24" s="60"/>
      <c r="B24" s="60" t="s">
        <v>125</v>
      </c>
      <c r="C24" s="60"/>
      <c r="D24" s="60"/>
      <c r="E24" s="60"/>
      <c r="F24" s="60"/>
      <c r="G24" s="60"/>
      <c r="H24" s="306">
        <f>'イ 排出 総括表'!P74</f>
        <v>22.800510933417918</v>
      </c>
      <c r="I24" s="25" t="s">
        <v>199</v>
      </c>
      <c r="J24" s="25"/>
      <c r="K24" s="25"/>
      <c r="L24" s="60"/>
      <c r="M24" s="60"/>
    </row>
    <row r="25" spans="1:13" ht="18" customHeight="1">
      <c r="A25" s="60"/>
      <c r="B25" s="60"/>
      <c r="C25" s="60"/>
      <c r="D25" s="486" t="s">
        <v>139</v>
      </c>
      <c r="E25" s="486"/>
      <c r="F25" s="486"/>
      <c r="G25" s="487" t="s">
        <v>136</v>
      </c>
      <c r="H25" s="488" t="s">
        <v>106</v>
      </c>
      <c r="I25" s="488"/>
      <c r="J25" s="488"/>
      <c r="K25" s="488"/>
      <c r="L25" s="489" t="s">
        <v>140</v>
      </c>
      <c r="M25" s="489"/>
    </row>
    <row r="26" spans="1:13" ht="18" customHeight="1">
      <c r="A26" s="60"/>
      <c r="B26" s="60"/>
      <c r="C26" s="60"/>
      <c r="D26" s="486"/>
      <c r="E26" s="486"/>
      <c r="F26" s="486"/>
      <c r="G26" s="487"/>
      <c r="H26" s="490" t="s">
        <v>108</v>
      </c>
      <c r="I26" s="490"/>
      <c r="J26" s="490"/>
      <c r="K26" s="490"/>
      <c r="L26" s="489"/>
      <c r="M26" s="489"/>
    </row>
    <row r="27" spans="1:13" ht="18" customHeight="1">
      <c r="A27" s="60"/>
      <c r="B27" s="60"/>
      <c r="C27" s="60"/>
      <c r="D27" s="60"/>
      <c r="E27" s="60"/>
      <c r="F27" s="60"/>
      <c r="G27" s="64"/>
      <c r="H27" s="64"/>
      <c r="I27" s="64"/>
      <c r="J27" s="64"/>
      <c r="K27" s="64"/>
      <c r="L27" s="60"/>
      <c r="M27" s="60"/>
    </row>
    <row r="28" s="311" customFormat="1" ht="15" customHeight="1">
      <c r="B28" s="311" t="s">
        <v>300</v>
      </c>
    </row>
    <row r="29" s="311" customFormat="1" ht="15" customHeight="1">
      <c r="B29" s="311" t="s">
        <v>177</v>
      </c>
    </row>
    <row r="30" s="311" customFormat="1" ht="15" customHeight="1">
      <c r="B30" s="311" t="s">
        <v>107</v>
      </c>
    </row>
    <row r="31" spans="1:13" ht="30" customHeight="1">
      <c r="A31" s="60"/>
      <c r="B31" s="60"/>
      <c r="C31" s="60"/>
      <c r="D31" s="60"/>
      <c r="E31" s="60"/>
      <c r="F31" s="60"/>
      <c r="G31" s="64"/>
      <c r="H31" s="64"/>
      <c r="I31" s="64"/>
      <c r="J31" s="64"/>
      <c r="K31" s="64"/>
      <c r="L31" s="60"/>
      <c r="M31" s="60"/>
    </row>
    <row r="32" spans="1:13" ht="21" customHeight="1">
      <c r="A32" s="60"/>
      <c r="B32" s="60" t="s">
        <v>56</v>
      </c>
      <c r="C32" s="60"/>
      <c r="D32" s="60"/>
      <c r="E32" s="60"/>
      <c r="F32" s="60"/>
      <c r="G32" s="60"/>
      <c r="K32" s="60"/>
      <c r="L32" s="60"/>
      <c r="M32" s="60"/>
    </row>
    <row r="33" spans="1:13" ht="21" customHeight="1">
      <c r="A33" s="60"/>
      <c r="B33" s="60" t="s">
        <v>53</v>
      </c>
      <c r="C33" s="60"/>
      <c r="D33" s="60"/>
      <c r="E33" s="60"/>
      <c r="F33" s="60"/>
      <c r="H33" s="314">
        <f>'ウ 最終処分'!B76/1000</f>
        <v>298.294</v>
      </c>
      <c r="I33" s="25" t="s">
        <v>201</v>
      </c>
      <c r="J33" s="25"/>
      <c r="K33" s="25"/>
      <c r="L33" s="25"/>
      <c r="M33" s="60"/>
    </row>
    <row r="34" spans="1:13" ht="21.75" customHeight="1">
      <c r="A34" s="60"/>
      <c r="B34" s="60" t="s">
        <v>52</v>
      </c>
      <c r="C34" s="60"/>
      <c r="D34" s="60"/>
      <c r="E34" s="60"/>
      <c r="F34" s="60"/>
      <c r="H34" s="437">
        <f>'ウ 最終処分'!C76/'イ 排出 収集形態別'!B76</f>
        <v>0.007776930677106694</v>
      </c>
      <c r="I34" s="25" t="s">
        <v>200</v>
      </c>
      <c r="K34" s="60"/>
      <c r="L34" s="60"/>
      <c r="M34" s="60"/>
    </row>
    <row r="35" spans="1:13" ht="18" customHeight="1">
      <c r="A35" s="60"/>
      <c r="B35" s="60"/>
      <c r="C35" s="60"/>
      <c r="D35" s="486" t="s">
        <v>54</v>
      </c>
      <c r="E35" s="486"/>
      <c r="F35" s="486"/>
      <c r="G35" s="487" t="s">
        <v>136</v>
      </c>
      <c r="H35" s="488" t="s">
        <v>55</v>
      </c>
      <c r="I35" s="488"/>
      <c r="J35" s="488"/>
      <c r="K35" s="488"/>
      <c r="L35" s="489" t="s">
        <v>140</v>
      </c>
      <c r="M35" s="489"/>
    </row>
    <row r="36" spans="1:13" ht="18" customHeight="1">
      <c r="A36" s="60"/>
      <c r="B36" s="60"/>
      <c r="C36" s="60"/>
      <c r="D36" s="486"/>
      <c r="E36" s="486"/>
      <c r="F36" s="486"/>
      <c r="G36" s="487"/>
      <c r="H36" s="490" t="s">
        <v>100</v>
      </c>
      <c r="I36" s="490"/>
      <c r="J36" s="490"/>
      <c r="K36" s="490"/>
      <c r="L36" s="489"/>
      <c r="M36" s="489"/>
    </row>
    <row r="37" spans="1:13" ht="18" customHeight="1">
      <c r="A37" s="60"/>
      <c r="B37" s="60"/>
      <c r="C37" s="60"/>
      <c r="D37" s="60"/>
      <c r="E37" s="60"/>
      <c r="F37" s="60"/>
      <c r="G37" s="64"/>
      <c r="H37" s="64"/>
      <c r="I37" s="64"/>
      <c r="J37" s="64"/>
      <c r="K37" s="64"/>
      <c r="L37" s="60"/>
      <c r="M37" s="60"/>
    </row>
    <row r="38" spans="1:13" ht="21" customHeight="1">
      <c r="A38" s="60"/>
      <c r="B38" s="60" t="s">
        <v>57</v>
      </c>
      <c r="C38" s="60"/>
      <c r="D38" s="60"/>
      <c r="E38" s="60"/>
      <c r="F38" s="60"/>
      <c r="H38" s="442">
        <v>2856</v>
      </c>
      <c r="I38" s="25" t="s">
        <v>206</v>
      </c>
      <c r="J38" s="25"/>
      <c r="K38" s="25"/>
      <c r="L38" s="25"/>
      <c r="M38" s="60"/>
    </row>
    <row r="39" spans="1:13" ht="21.75" customHeight="1">
      <c r="A39" s="60"/>
      <c r="B39" s="60" t="s">
        <v>58</v>
      </c>
      <c r="C39" s="60"/>
      <c r="D39" s="60"/>
      <c r="E39" s="60"/>
      <c r="F39" s="60"/>
      <c r="H39" s="443">
        <v>17</v>
      </c>
      <c r="I39" s="25" t="s">
        <v>207</v>
      </c>
      <c r="J39" s="25"/>
      <c r="K39" s="60"/>
      <c r="L39" s="60"/>
      <c r="M39" s="60"/>
    </row>
    <row r="40" spans="1:13" ht="18" customHeight="1">
      <c r="A40" s="60"/>
      <c r="B40" s="60"/>
      <c r="C40" s="60"/>
      <c r="D40" s="486" t="s">
        <v>59</v>
      </c>
      <c r="E40" s="486"/>
      <c r="F40" s="486"/>
      <c r="G40" s="487" t="s">
        <v>136</v>
      </c>
      <c r="H40" s="488" t="s">
        <v>223</v>
      </c>
      <c r="I40" s="488"/>
      <c r="J40" s="488"/>
      <c r="K40" s="488"/>
      <c r="L40" s="60"/>
      <c r="M40" s="60"/>
    </row>
    <row r="41" spans="1:13" ht="18" customHeight="1">
      <c r="A41" s="60"/>
      <c r="B41" s="60"/>
      <c r="C41" s="60"/>
      <c r="D41" s="486"/>
      <c r="E41" s="486"/>
      <c r="F41" s="486"/>
      <c r="G41" s="487"/>
      <c r="H41" s="491" t="s">
        <v>224</v>
      </c>
      <c r="I41" s="491"/>
      <c r="J41" s="491"/>
      <c r="K41" s="491"/>
      <c r="L41" s="60"/>
      <c r="M41" s="60"/>
    </row>
    <row r="42" spans="1:13" ht="30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20.25" customHeight="1">
      <c r="A43" s="60"/>
      <c r="B43" s="60" t="s">
        <v>109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21" customHeight="1">
      <c r="A44" s="60"/>
      <c r="B44" s="60" t="s">
        <v>110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21" customHeight="1">
      <c r="A45" s="60"/>
      <c r="B45" s="60" t="s">
        <v>126</v>
      </c>
      <c r="C45" s="60"/>
      <c r="D45" s="60"/>
      <c r="E45" s="60"/>
      <c r="F45" s="60"/>
      <c r="G45" s="60"/>
      <c r="H45" s="444">
        <v>1236.56512</v>
      </c>
      <c r="I45" s="25" t="s">
        <v>208</v>
      </c>
      <c r="J45" s="9"/>
      <c r="K45" s="25"/>
      <c r="L45" s="60"/>
      <c r="M45" s="60"/>
    </row>
    <row r="46" spans="1:13" ht="21" customHeight="1">
      <c r="A46" s="60"/>
      <c r="B46" s="60" t="s">
        <v>127</v>
      </c>
      <c r="C46" s="60"/>
      <c r="D46" s="60"/>
      <c r="E46" s="60"/>
      <c r="F46" s="60"/>
      <c r="G46" s="60"/>
      <c r="H46" s="444">
        <v>179.94226</v>
      </c>
      <c r="I46" s="25" t="s">
        <v>209</v>
      </c>
      <c r="J46" s="25"/>
      <c r="K46" s="25"/>
      <c r="L46" s="60"/>
      <c r="M46" s="60"/>
    </row>
    <row r="47" spans="1:13" ht="21" customHeight="1">
      <c r="A47" s="60"/>
      <c r="B47" s="60" t="s">
        <v>128</v>
      </c>
      <c r="C47" s="60"/>
      <c r="D47" s="60"/>
      <c r="E47" s="60"/>
      <c r="F47" s="60"/>
      <c r="G47" s="60"/>
      <c r="H47" s="444">
        <v>1004.89115</v>
      </c>
      <c r="I47" s="25" t="s">
        <v>215</v>
      </c>
      <c r="J47" s="25"/>
      <c r="K47" s="25"/>
      <c r="L47" s="60"/>
      <c r="M47" s="60"/>
    </row>
    <row r="48" spans="1:13" ht="21" customHeight="1">
      <c r="A48" s="60"/>
      <c r="B48" s="60" t="s">
        <v>129</v>
      </c>
      <c r="C48" s="60"/>
      <c r="D48" s="60"/>
      <c r="E48" s="60"/>
      <c r="F48" s="60"/>
      <c r="G48" s="60"/>
      <c r="H48" s="444">
        <v>51.73171</v>
      </c>
      <c r="I48" s="25" t="s">
        <v>210</v>
      </c>
      <c r="J48" s="25"/>
      <c r="K48" s="25"/>
      <c r="L48" s="60"/>
      <c r="M48" s="60"/>
    </row>
    <row r="49" spans="1:13" ht="15" customHeight="1">
      <c r="A49" s="60"/>
      <c r="B49" s="60"/>
      <c r="C49" s="60"/>
      <c r="D49" s="60"/>
      <c r="E49" s="60"/>
      <c r="F49" s="60"/>
      <c r="G49" s="60"/>
      <c r="H49" s="25"/>
      <c r="I49" s="25"/>
      <c r="J49" s="25"/>
      <c r="K49" s="60"/>
      <c r="L49" s="60"/>
      <c r="M49" s="60"/>
    </row>
    <row r="50" spans="1:13" ht="21" customHeight="1">
      <c r="A50" s="60"/>
      <c r="B50" s="60" t="s">
        <v>111</v>
      </c>
      <c r="C50" s="60"/>
      <c r="D50" s="60"/>
      <c r="E50" s="60"/>
      <c r="F50" s="60"/>
      <c r="G50" s="60"/>
      <c r="H50" s="25"/>
      <c r="I50" s="25"/>
      <c r="J50" s="25"/>
      <c r="K50" s="60"/>
      <c r="L50" s="60"/>
      <c r="M50" s="60"/>
    </row>
    <row r="51" spans="1:13" ht="21" customHeight="1">
      <c r="A51" s="60"/>
      <c r="B51" s="60" t="s">
        <v>130</v>
      </c>
      <c r="C51" s="60"/>
      <c r="D51" s="60"/>
      <c r="E51" s="60"/>
      <c r="F51" s="60"/>
      <c r="G51" s="60"/>
      <c r="H51" s="445">
        <f>H45*100000000/'ア 処理現況１'!F6</f>
        <v>16542.214672526214</v>
      </c>
      <c r="I51" s="25" t="s">
        <v>211</v>
      </c>
      <c r="J51" s="9"/>
      <c r="K51" s="25"/>
      <c r="L51" s="60"/>
      <c r="M51" s="60"/>
    </row>
    <row r="52" spans="1:13" ht="21" customHeight="1">
      <c r="A52" s="60"/>
      <c r="B52" s="60" t="s">
        <v>131</v>
      </c>
      <c r="C52" s="60"/>
      <c r="D52" s="60"/>
      <c r="E52" s="60"/>
      <c r="F52" s="60"/>
      <c r="G52" s="60"/>
      <c r="H52" s="445">
        <f>H46*100000000/'ア 処理現況１'!F6</f>
        <v>2407.1870097545097</v>
      </c>
      <c r="I52" s="25" t="s">
        <v>212</v>
      </c>
      <c r="J52" s="25"/>
      <c r="K52" s="25"/>
      <c r="L52" s="60"/>
      <c r="M52" s="60"/>
    </row>
    <row r="53" spans="1:13" ht="21" customHeight="1">
      <c r="A53" s="60"/>
      <c r="B53" s="60" t="s">
        <v>132</v>
      </c>
      <c r="C53" s="60"/>
      <c r="D53" s="60"/>
      <c r="E53" s="60"/>
      <c r="F53" s="60"/>
      <c r="G53" s="60"/>
      <c r="H53" s="445">
        <f>H47*100000000/'ア 処理現況１'!F6</f>
        <v>13442.984002186427</v>
      </c>
      <c r="I53" s="25" t="s">
        <v>213</v>
      </c>
      <c r="J53" s="25"/>
      <c r="K53" s="25"/>
      <c r="L53" s="60"/>
      <c r="M53" s="60"/>
    </row>
    <row r="54" spans="1:13" ht="21" customHeight="1">
      <c r="A54" s="60"/>
      <c r="B54" s="60" t="s">
        <v>133</v>
      </c>
      <c r="C54" s="60"/>
      <c r="D54" s="60"/>
      <c r="E54" s="60"/>
      <c r="F54" s="60"/>
      <c r="G54" s="60"/>
      <c r="H54" s="445">
        <f>H48*100000000/'ア 処理現況１'!F6</f>
        <v>692.0436605852759</v>
      </c>
      <c r="I54" s="25" t="s">
        <v>214</v>
      </c>
      <c r="J54" s="25"/>
      <c r="K54" s="25"/>
      <c r="L54" s="60"/>
      <c r="M54" s="60"/>
    </row>
    <row r="55" spans="1:13" ht="1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="311" customFormat="1" ht="15" customHeight="1">
      <c r="B56" s="311" t="s">
        <v>144</v>
      </c>
    </row>
    <row r="57" s="311" customFormat="1" ht="15" customHeight="1">
      <c r="B57" s="311" t="s">
        <v>143</v>
      </c>
    </row>
    <row r="72" ht="14.25">
      <c r="B72" s="1" t="s">
        <v>16</v>
      </c>
    </row>
    <row r="73" ht="14.25">
      <c r="B73" s="1" t="s">
        <v>227</v>
      </c>
    </row>
    <row r="74" ht="14.25">
      <c r="B74" s="1" t="s">
        <v>299</v>
      </c>
    </row>
  </sheetData>
  <mergeCells count="20">
    <mergeCell ref="D40:F41"/>
    <mergeCell ref="G40:G41"/>
    <mergeCell ref="H40:K40"/>
    <mergeCell ref="H41:K41"/>
    <mergeCell ref="D35:F36"/>
    <mergeCell ref="G35:G36"/>
    <mergeCell ref="H35:K35"/>
    <mergeCell ref="L35:M36"/>
    <mergeCell ref="H36:K36"/>
    <mergeCell ref="L25:M26"/>
    <mergeCell ref="H26:K26"/>
    <mergeCell ref="D16:F17"/>
    <mergeCell ref="G16:G17"/>
    <mergeCell ref="H16:J16"/>
    <mergeCell ref="K16:K17"/>
    <mergeCell ref="H17:J17"/>
    <mergeCell ref="C8:G8"/>
    <mergeCell ref="D25:F26"/>
    <mergeCell ref="G25:G26"/>
    <mergeCell ref="H25:K25"/>
  </mergeCells>
  <printOptions horizontalCentered="1"/>
  <pageMargins left="0.5905511811023623" right="0.5905511811023623" top="0.7874015748031497" bottom="0.7874015748031497" header="0.3937007874015748" footer="0.3937007874015748"/>
  <pageSetup firstPageNumber="19" useFirstPageNumber="1" horizontalDpi="600" verticalDpi="600" orientation="portrait" pageOrder="overThenDown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49"/>
  </sheetPr>
  <dimension ref="A3:AN77"/>
  <sheetViews>
    <sheetView view="pageBreakPreview" zoomScale="75" zoomScaleNormal="75" zoomScaleSheetLayoutView="75" workbookViewId="0" topLeftCell="A43">
      <selection activeCell="S22" sqref="S22"/>
    </sheetView>
  </sheetViews>
  <sheetFormatPr defaultColWidth="8.796875" defaultRowHeight="15"/>
  <cols>
    <col min="1" max="1" width="3" style="1" customWidth="1"/>
    <col min="2" max="2" width="7.59765625" style="1" customWidth="1"/>
    <col min="3" max="3" width="7.5" style="1" customWidth="1"/>
    <col min="4" max="4" width="7.09765625" style="1" customWidth="1"/>
    <col min="5" max="14" width="7.5" style="1" customWidth="1"/>
    <col min="15" max="15" width="6.3984375" style="1" customWidth="1"/>
    <col min="16" max="16" width="6.5" style="1" customWidth="1"/>
    <col min="17" max="17" width="5.8984375" style="1" customWidth="1"/>
    <col min="18" max="18" width="10.5" style="1" customWidth="1"/>
    <col min="19" max="33" width="7.59765625" style="1" customWidth="1"/>
    <col min="34" max="34" width="8" style="1" bestFit="1" customWidth="1"/>
    <col min="35" max="38" width="7.59765625" style="1" customWidth="1"/>
    <col min="39" max="39" width="7" style="1" bestFit="1" customWidth="1"/>
    <col min="40" max="40" width="7" style="1" customWidth="1"/>
    <col min="41" max="16384" width="11" style="1" customWidth="1"/>
  </cols>
  <sheetData>
    <row r="3" ht="18.75">
      <c r="A3" s="28"/>
    </row>
    <row r="5" ht="14.25">
      <c r="R5" s="1" t="s">
        <v>178</v>
      </c>
    </row>
    <row r="6" spans="18:40" ht="14.25">
      <c r="R6" s="1" t="s">
        <v>96</v>
      </c>
      <c r="S6" s="18">
        <v>62</v>
      </c>
      <c r="T6" s="18">
        <v>63</v>
      </c>
      <c r="U6" s="18" t="s">
        <v>97</v>
      </c>
      <c r="V6" s="18">
        <v>2</v>
      </c>
      <c r="W6" s="18">
        <v>3</v>
      </c>
      <c r="X6" s="18">
        <v>4</v>
      </c>
      <c r="Y6" s="18">
        <v>5</v>
      </c>
      <c r="Z6" s="18">
        <v>6</v>
      </c>
      <c r="AA6" s="18">
        <v>7</v>
      </c>
      <c r="AB6" s="18">
        <v>8</v>
      </c>
      <c r="AC6" s="18">
        <v>9</v>
      </c>
      <c r="AD6" s="18">
        <v>10</v>
      </c>
      <c r="AE6" s="18">
        <v>11</v>
      </c>
      <c r="AF6" s="18">
        <v>12</v>
      </c>
      <c r="AG6" s="18">
        <v>13</v>
      </c>
      <c r="AH6" s="18">
        <v>14</v>
      </c>
      <c r="AI6" s="18">
        <v>15</v>
      </c>
      <c r="AJ6" s="18">
        <v>16</v>
      </c>
      <c r="AK6" s="18">
        <v>17</v>
      </c>
      <c r="AL6" s="18">
        <v>18</v>
      </c>
      <c r="AM6" s="18">
        <v>19</v>
      </c>
      <c r="AN6" s="18">
        <v>20</v>
      </c>
    </row>
    <row r="7" spans="18:40" s="21" customFormat="1" ht="15">
      <c r="R7" s="21" t="s">
        <v>226</v>
      </c>
      <c r="S7" s="21">
        <v>2251</v>
      </c>
      <c r="T7" s="21">
        <v>2324</v>
      </c>
      <c r="U7" s="21">
        <v>2445</v>
      </c>
      <c r="V7" s="21">
        <v>2475</v>
      </c>
      <c r="W7" s="21">
        <v>2503</v>
      </c>
      <c r="X7" s="21">
        <v>2694</v>
      </c>
      <c r="Y7" s="21">
        <v>2710</v>
      </c>
      <c r="Z7" s="21">
        <v>2796</v>
      </c>
      <c r="AA7" s="21">
        <v>2804</v>
      </c>
      <c r="AB7" s="21">
        <v>2848</v>
      </c>
      <c r="AC7" s="21">
        <v>2897</v>
      </c>
      <c r="AD7" s="21">
        <v>2974</v>
      </c>
      <c r="AE7" s="21">
        <v>2899</v>
      </c>
      <c r="AF7" s="21">
        <v>2927</v>
      </c>
      <c r="AG7" s="21">
        <v>2896</v>
      </c>
      <c r="AH7" s="21">
        <v>2929</v>
      </c>
      <c r="AI7" s="21">
        <v>2971</v>
      </c>
      <c r="AJ7" s="21">
        <v>2926.031</v>
      </c>
      <c r="AK7" s="21">
        <v>2925</v>
      </c>
      <c r="AL7" s="21">
        <v>2945</v>
      </c>
      <c r="AM7" s="234">
        <v>2895.033</v>
      </c>
      <c r="AN7" s="234">
        <v>2801.446</v>
      </c>
    </row>
    <row r="8" spans="18:40" ht="15">
      <c r="R8" s="1" t="s">
        <v>175</v>
      </c>
      <c r="S8" s="21">
        <v>637</v>
      </c>
      <c r="T8" s="21">
        <v>631</v>
      </c>
      <c r="U8" s="21">
        <v>720</v>
      </c>
      <c r="V8" s="21">
        <v>711</v>
      </c>
      <c r="W8" s="21">
        <v>767</v>
      </c>
      <c r="X8" s="21">
        <v>750</v>
      </c>
      <c r="Y8" s="21">
        <v>723</v>
      </c>
      <c r="Z8" s="21">
        <v>713</v>
      </c>
      <c r="AA8" s="21">
        <v>661</v>
      </c>
      <c r="AB8" s="21">
        <v>646</v>
      </c>
      <c r="AC8" s="21">
        <v>612</v>
      </c>
      <c r="AD8" s="21">
        <v>612</v>
      </c>
      <c r="AE8" s="21">
        <v>550</v>
      </c>
      <c r="AF8" s="21">
        <v>490</v>
      </c>
      <c r="AG8" s="21">
        <v>438</v>
      </c>
      <c r="AH8" s="21">
        <v>409</v>
      </c>
      <c r="AI8" s="21">
        <v>392</v>
      </c>
      <c r="AJ8" s="1">
        <v>371</v>
      </c>
      <c r="AK8" s="1">
        <v>342</v>
      </c>
      <c r="AL8" s="1">
        <v>334</v>
      </c>
      <c r="AM8" s="235">
        <v>316.369</v>
      </c>
      <c r="AN8" s="235">
        <v>298.294</v>
      </c>
    </row>
    <row r="9" spans="18:40" s="21" customFormat="1" ht="15">
      <c r="R9" s="21" t="s">
        <v>174</v>
      </c>
      <c r="S9" s="21">
        <v>949</v>
      </c>
      <c r="T9" s="21">
        <v>974</v>
      </c>
      <c r="U9" s="21">
        <v>1019</v>
      </c>
      <c r="V9" s="21">
        <v>1026</v>
      </c>
      <c r="W9" s="21">
        <v>1023</v>
      </c>
      <c r="X9" s="21">
        <v>1092</v>
      </c>
      <c r="Y9" s="21">
        <v>1093</v>
      </c>
      <c r="Z9" s="21">
        <v>1123</v>
      </c>
      <c r="AA9" s="21">
        <v>1120</v>
      </c>
      <c r="AB9" s="21">
        <v>1136</v>
      </c>
      <c r="AC9" s="21">
        <v>1150</v>
      </c>
      <c r="AD9" s="21">
        <v>1184</v>
      </c>
      <c r="AE9" s="21">
        <v>1148</v>
      </c>
      <c r="AF9" s="21">
        <v>1153</v>
      </c>
      <c r="AG9" s="21">
        <v>1124</v>
      </c>
      <c r="AH9" s="21">
        <v>1128</v>
      </c>
      <c r="AI9" s="21">
        <v>1142</v>
      </c>
      <c r="AJ9" s="21">
        <v>1117</v>
      </c>
      <c r="AK9" s="21">
        <v>1116</v>
      </c>
      <c r="AL9" s="21">
        <v>1115</v>
      </c>
      <c r="AM9" s="234">
        <v>1064.739630975866</v>
      </c>
      <c r="AN9" s="234">
        <v>1026.7531677773752</v>
      </c>
    </row>
    <row r="10" spans="18:40" s="21" customFormat="1" ht="15">
      <c r="R10" s="1" t="s">
        <v>162</v>
      </c>
      <c r="S10" s="21">
        <v>935</v>
      </c>
      <c r="T10" s="21">
        <v>957</v>
      </c>
      <c r="U10" s="21">
        <v>1004</v>
      </c>
      <c r="V10" s="21">
        <v>1010</v>
      </c>
      <c r="W10" s="21">
        <v>1002</v>
      </c>
      <c r="X10" s="21">
        <v>1006</v>
      </c>
      <c r="Y10" s="21">
        <v>1004</v>
      </c>
      <c r="Z10" s="21">
        <v>1024</v>
      </c>
      <c r="AA10" s="21">
        <v>1010</v>
      </c>
      <c r="AB10" s="21">
        <v>1023</v>
      </c>
      <c r="AC10" s="21">
        <v>1031</v>
      </c>
      <c r="AD10" s="21">
        <v>1060</v>
      </c>
      <c r="AE10" s="21">
        <v>1007</v>
      </c>
      <c r="AF10" s="21">
        <v>980</v>
      </c>
      <c r="AG10" s="21">
        <v>930</v>
      </c>
      <c r="AH10" s="21">
        <v>929</v>
      </c>
      <c r="AI10" s="21">
        <v>936</v>
      </c>
      <c r="AJ10" s="21">
        <v>913</v>
      </c>
      <c r="AK10" s="21">
        <v>909</v>
      </c>
      <c r="AL10" s="21">
        <v>895</v>
      </c>
      <c r="AM10" s="234">
        <v>854.6848948690389</v>
      </c>
      <c r="AN10" s="234">
        <v>822.1656777720332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4.25">
      <c r="B36" s="236" t="s">
        <v>171</v>
      </c>
    </row>
    <row r="37" ht="14.25">
      <c r="B37" s="236" t="s">
        <v>172</v>
      </c>
    </row>
    <row r="40" ht="14.25">
      <c r="R40" s="1" t="s">
        <v>179</v>
      </c>
    </row>
    <row r="41" spans="18:35" ht="14.25">
      <c r="R41" s="1" t="s">
        <v>96</v>
      </c>
      <c r="S41" s="18">
        <v>4</v>
      </c>
      <c r="T41" s="18">
        <v>5</v>
      </c>
      <c r="U41" s="18">
        <v>6</v>
      </c>
      <c r="V41" s="18">
        <v>7</v>
      </c>
      <c r="W41" s="18">
        <v>8</v>
      </c>
      <c r="X41" s="18">
        <v>9</v>
      </c>
      <c r="Y41" s="18">
        <v>10</v>
      </c>
      <c r="Z41" s="18">
        <v>11</v>
      </c>
      <c r="AA41" s="18">
        <v>12</v>
      </c>
      <c r="AB41" s="18">
        <v>13</v>
      </c>
      <c r="AC41" s="18">
        <v>14</v>
      </c>
      <c r="AD41" s="18">
        <v>15</v>
      </c>
      <c r="AE41" s="18">
        <v>16</v>
      </c>
      <c r="AF41" s="18">
        <v>17</v>
      </c>
      <c r="AG41" s="18">
        <v>18</v>
      </c>
      <c r="AH41" s="18">
        <v>19</v>
      </c>
      <c r="AI41" s="18">
        <v>20</v>
      </c>
    </row>
    <row r="42" spans="18:35" ht="14.25">
      <c r="R42" s="1" t="s">
        <v>121</v>
      </c>
      <c r="S42" s="392">
        <v>86.922</v>
      </c>
      <c r="T42" s="392">
        <v>98.22</v>
      </c>
      <c r="U42" s="392">
        <v>110.579</v>
      </c>
      <c r="V42" s="392">
        <v>118.815</v>
      </c>
      <c r="W42" s="392">
        <v>141.011</v>
      </c>
      <c r="X42" s="392">
        <v>162.24</v>
      </c>
      <c r="Y42" s="392">
        <v>185.059</v>
      </c>
      <c r="Z42" s="392">
        <v>214.488</v>
      </c>
      <c r="AA42" s="392">
        <v>282.386</v>
      </c>
      <c r="AB42" s="392">
        <v>302.78</v>
      </c>
      <c r="AC42" s="392">
        <v>314.924</v>
      </c>
      <c r="AD42" s="392">
        <v>344.241</v>
      </c>
      <c r="AE42" s="392">
        <v>368.899</v>
      </c>
      <c r="AF42" s="392">
        <v>396.454</v>
      </c>
      <c r="AG42" s="392">
        <v>394.228</v>
      </c>
      <c r="AH42" s="392">
        <v>404.897</v>
      </c>
      <c r="AI42" s="392">
        <v>400.416</v>
      </c>
    </row>
    <row r="43" spans="18:35" ht="15">
      <c r="R43" s="1" t="s">
        <v>101</v>
      </c>
      <c r="S43" s="392">
        <v>163.711</v>
      </c>
      <c r="T43" s="392">
        <v>162.055</v>
      </c>
      <c r="U43" s="392">
        <v>178.021</v>
      </c>
      <c r="V43" s="392">
        <v>201.024</v>
      </c>
      <c r="W43" s="392">
        <v>191.815</v>
      </c>
      <c r="X43" s="392">
        <v>192.383</v>
      </c>
      <c r="Y43" s="392">
        <v>185.431</v>
      </c>
      <c r="Z43" s="392">
        <v>194.937</v>
      </c>
      <c r="AA43" s="392">
        <v>222.172</v>
      </c>
      <c r="AB43" s="392">
        <v>250.977</v>
      </c>
      <c r="AC43" s="392">
        <v>250.051</v>
      </c>
      <c r="AD43" s="392">
        <v>255.271</v>
      </c>
      <c r="AE43" s="392">
        <v>247.536</v>
      </c>
      <c r="AF43" s="392">
        <v>247.363</v>
      </c>
      <c r="AG43" s="392">
        <v>255.157</v>
      </c>
      <c r="AH43" s="392">
        <v>250.235</v>
      </c>
      <c r="AI43" s="392">
        <v>237.903</v>
      </c>
    </row>
    <row r="44" spans="18:35" ht="15">
      <c r="R44" s="1" t="s">
        <v>180</v>
      </c>
      <c r="S44" s="392">
        <f>SUM(S42:S43)</f>
        <v>250.633</v>
      </c>
      <c r="T44" s="392">
        <f aca="true" t="shared" si="0" ref="T44:AD44">SUM(T42:T43)</f>
        <v>260.275</v>
      </c>
      <c r="U44" s="392">
        <f t="shared" si="0"/>
        <v>288.59999999999997</v>
      </c>
      <c r="V44" s="392">
        <f t="shared" si="0"/>
        <v>319.839</v>
      </c>
      <c r="W44" s="392">
        <f t="shared" si="0"/>
        <v>332.826</v>
      </c>
      <c r="X44" s="392">
        <f t="shared" si="0"/>
        <v>354.62300000000005</v>
      </c>
      <c r="Y44" s="392">
        <f t="shared" si="0"/>
        <v>370.49</v>
      </c>
      <c r="Z44" s="392">
        <f t="shared" si="0"/>
        <v>409.425</v>
      </c>
      <c r="AA44" s="392">
        <f t="shared" si="0"/>
        <v>504.558</v>
      </c>
      <c r="AB44" s="392">
        <f t="shared" si="0"/>
        <v>553.757</v>
      </c>
      <c r="AC44" s="392">
        <f t="shared" si="0"/>
        <v>564.9749999999999</v>
      </c>
      <c r="AD44" s="392">
        <f t="shared" si="0"/>
        <v>599.512</v>
      </c>
      <c r="AE44" s="392">
        <f>SUM(AE42:AE43)</f>
        <v>616.435</v>
      </c>
      <c r="AF44" s="392">
        <f>SUM(AF42:AF43)</f>
        <v>643.817</v>
      </c>
      <c r="AG44" s="392">
        <f>SUM(AG42:AG43)</f>
        <v>649.385</v>
      </c>
      <c r="AH44" s="392">
        <f>SUM(AH42:AH43)</f>
        <v>655.1320000000001</v>
      </c>
      <c r="AI44" s="392">
        <f>SUM(AI42:AI43)</f>
        <v>638.319</v>
      </c>
    </row>
    <row r="45" spans="18:35" ht="15">
      <c r="R45" s="1" t="s">
        <v>39</v>
      </c>
      <c r="S45" s="18">
        <v>9.4</v>
      </c>
      <c r="T45" s="18">
        <v>9.8</v>
      </c>
      <c r="U45" s="18">
        <v>10.5</v>
      </c>
      <c r="V45" s="18">
        <v>11.6</v>
      </c>
      <c r="W45" s="18">
        <v>11.9</v>
      </c>
      <c r="X45" s="18">
        <v>12.4</v>
      </c>
      <c r="Y45" s="18">
        <v>12.6</v>
      </c>
      <c r="Z45" s="18">
        <v>14.2</v>
      </c>
      <c r="AA45" s="18">
        <v>17.4</v>
      </c>
      <c r="AB45" s="18">
        <v>19.2</v>
      </c>
      <c r="AC45" s="18">
        <v>19.4</v>
      </c>
      <c r="AD45" s="18">
        <v>20.3</v>
      </c>
      <c r="AE45" s="18">
        <v>21.1</v>
      </c>
      <c r="AF45" s="393">
        <v>22</v>
      </c>
      <c r="AG45" s="393">
        <v>22.1</v>
      </c>
      <c r="AH45" s="393">
        <v>22.64119383177699</v>
      </c>
      <c r="AI45" s="446">
        <v>22.800510933417918</v>
      </c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B71" s="236" t="s">
        <v>17</v>
      </c>
    </row>
    <row r="72" ht="14.25">
      <c r="B72" s="236" t="s">
        <v>16</v>
      </c>
    </row>
    <row r="73" ht="14.25">
      <c r="B73" s="236" t="s">
        <v>25</v>
      </c>
    </row>
    <row r="74" spans="2:18" ht="14.25">
      <c r="B74" s="236" t="s">
        <v>299</v>
      </c>
      <c r="R74" s="1" t="s">
        <v>103</v>
      </c>
    </row>
    <row r="75" spans="18:36" ht="14.25">
      <c r="R75" s="1" t="s">
        <v>96</v>
      </c>
      <c r="S75" s="18">
        <v>62</v>
      </c>
      <c r="T75" s="18">
        <v>63</v>
      </c>
      <c r="U75" s="18" t="s">
        <v>97</v>
      </c>
      <c r="V75" s="18">
        <v>2</v>
      </c>
      <c r="W75" s="18">
        <v>3</v>
      </c>
      <c r="X75" s="18">
        <v>4</v>
      </c>
      <c r="Y75" s="18">
        <v>5</v>
      </c>
      <c r="Z75" s="18">
        <v>6</v>
      </c>
      <c r="AA75" s="18">
        <v>7</v>
      </c>
      <c r="AB75" s="18">
        <v>8</v>
      </c>
      <c r="AC75" s="18">
        <v>9</v>
      </c>
      <c r="AD75" s="18">
        <v>10</v>
      </c>
      <c r="AE75" s="18">
        <v>11</v>
      </c>
      <c r="AF75" s="18">
        <v>12</v>
      </c>
      <c r="AG75" s="18">
        <v>13</v>
      </c>
      <c r="AH75" s="18">
        <v>14</v>
      </c>
      <c r="AI75" s="36">
        <v>15</v>
      </c>
      <c r="AJ75" s="1">
        <v>16</v>
      </c>
    </row>
    <row r="76" spans="18:36" ht="14.25">
      <c r="R76" s="1" t="s">
        <v>104</v>
      </c>
      <c r="S76" s="21">
        <v>5454</v>
      </c>
      <c r="T76" s="21">
        <v>6999</v>
      </c>
      <c r="U76" s="21">
        <v>7404</v>
      </c>
      <c r="V76" s="21">
        <v>7971</v>
      </c>
      <c r="W76" s="21">
        <v>8832</v>
      </c>
      <c r="X76" s="21">
        <v>9895</v>
      </c>
      <c r="Y76" s="21">
        <v>10205</v>
      </c>
      <c r="Z76" s="21">
        <v>10201</v>
      </c>
      <c r="AA76" s="21">
        <v>10420</v>
      </c>
      <c r="AB76" s="21">
        <v>10702</v>
      </c>
      <c r="AC76" s="21">
        <v>11460</v>
      </c>
      <c r="AD76" s="21">
        <v>11987</v>
      </c>
      <c r="AE76" s="21">
        <v>12055</v>
      </c>
      <c r="AF76" s="21">
        <v>12953</v>
      </c>
      <c r="AG76" s="21">
        <v>12590</v>
      </c>
      <c r="AH76" s="21">
        <v>12533</v>
      </c>
      <c r="AI76" s="37">
        <v>9981</v>
      </c>
      <c r="AJ76" s="37">
        <v>14654</v>
      </c>
    </row>
    <row r="77" spans="18:36" ht="14.25">
      <c r="R77" s="1" t="s">
        <v>105</v>
      </c>
      <c r="S77" s="21">
        <v>18630</v>
      </c>
      <c r="T77" s="21">
        <v>19688</v>
      </c>
      <c r="U77" s="21">
        <v>19913</v>
      </c>
      <c r="V77" s="21">
        <v>21293</v>
      </c>
      <c r="W77" s="21">
        <v>23656</v>
      </c>
      <c r="X77" s="21">
        <v>26792</v>
      </c>
      <c r="Y77" s="21">
        <v>27845</v>
      </c>
      <c r="Z77" s="21">
        <v>27134</v>
      </c>
      <c r="AA77" s="21">
        <v>27441</v>
      </c>
      <c r="AB77" s="21">
        <v>28135</v>
      </c>
      <c r="AC77" s="21">
        <v>29668</v>
      </c>
      <c r="AD77" s="21">
        <v>29916</v>
      </c>
      <c r="AE77" s="21">
        <v>30842</v>
      </c>
      <c r="AF77" s="21">
        <v>33297</v>
      </c>
      <c r="AG77" s="21">
        <v>33823</v>
      </c>
      <c r="AH77" s="21">
        <v>33274</v>
      </c>
      <c r="AI77" s="37">
        <v>26182</v>
      </c>
      <c r="AJ77" s="37">
        <v>39284</v>
      </c>
    </row>
  </sheetData>
  <printOptions horizontalCentered="1"/>
  <pageMargins left="0.5905511811023623" right="0.5905511811023623" top="0.5905511811023623" bottom="0.5905511811023623" header="0.3937007874015748" footer="0.3937007874015748"/>
  <pageSetup firstPageNumber="20" useFirstPageNumber="1" horizontalDpi="600" verticalDpi="600" orientation="portrait" pageOrder="overThenDown" paperSize="9" scale="71" r:id="rId2"/>
  <colBreaks count="1" manualBreakCount="1">
    <brk id="17" min="1" max="7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40"/>
  </sheetPr>
  <dimension ref="A1:Y591"/>
  <sheetViews>
    <sheetView view="pageBreakPreview" zoomScale="70" zoomScaleNormal="75" zoomScaleSheetLayoutView="70" workbookViewId="0" topLeftCell="A1">
      <pane xSplit="1" ySplit="5" topLeftCell="B66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AB80" sqref="AB80"/>
    </sheetView>
  </sheetViews>
  <sheetFormatPr defaultColWidth="8.796875" defaultRowHeight="27.75" customHeight="1"/>
  <cols>
    <col min="1" max="1" width="13.09765625" style="9" customWidth="1"/>
    <col min="2" max="2" width="13.59765625" style="9" customWidth="1"/>
    <col min="3" max="3" width="9.59765625" style="9" customWidth="1"/>
    <col min="4" max="5" width="11.59765625" style="9" customWidth="1"/>
    <col min="6" max="10" width="9.59765625" style="2" customWidth="1"/>
    <col min="11" max="11" width="8.59765625" style="2" customWidth="1"/>
    <col min="12" max="12" width="9.59765625" style="2" customWidth="1"/>
    <col min="13" max="13" width="2.59765625" style="9" customWidth="1"/>
    <col min="14" max="15" width="13.59765625" style="2" customWidth="1"/>
    <col min="16" max="16" width="10.09765625" style="2" customWidth="1"/>
    <col min="17" max="17" width="10.69921875" style="2" customWidth="1"/>
    <col min="18" max="19" width="18" style="137" bestFit="1" customWidth="1"/>
    <col min="20" max="20" width="18" style="137" customWidth="1"/>
    <col min="21" max="21" width="13.69921875" style="137" bestFit="1" customWidth="1"/>
    <col min="22" max="22" width="4.59765625" style="137" customWidth="1"/>
    <col min="23" max="23" width="14.8984375" style="137" customWidth="1"/>
    <col min="24" max="16384" width="9" style="9" customWidth="1"/>
  </cols>
  <sheetData>
    <row r="1" spans="1:23" s="12" customFormat="1" ht="33" customHeight="1">
      <c r="A1" s="65" t="s">
        <v>222</v>
      </c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36"/>
      <c r="S1" s="136"/>
      <c r="T1" s="136"/>
      <c r="U1" s="136"/>
      <c r="V1" s="136"/>
      <c r="W1" s="136"/>
    </row>
    <row r="2" spans="1:23" s="12" customFormat="1" ht="30" customHeight="1" thickBot="1">
      <c r="A2" s="65" t="s">
        <v>313</v>
      </c>
      <c r="F2" s="5"/>
      <c r="G2" s="5"/>
      <c r="H2" s="5"/>
      <c r="I2" s="66"/>
      <c r="K2" s="6"/>
      <c r="L2" s="27" t="s">
        <v>122</v>
      </c>
      <c r="N2" s="6"/>
      <c r="O2" s="6"/>
      <c r="P2" s="6"/>
      <c r="Q2" s="6"/>
      <c r="R2" s="233"/>
      <c r="S2" s="233"/>
      <c r="T2" s="233"/>
      <c r="U2" s="233"/>
      <c r="V2" s="136"/>
      <c r="W2" s="136"/>
    </row>
    <row r="3" spans="1:23" s="14" customFormat="1" ht="18.75" customHeight="1" thickBot="1">
      <c r="A3" s="502" t="s">
        <v>36</v>
      </c>
      <c r="B3" s="144" t="s">
        <v>192</v>
      </c>
      <c r="C3" s="142"/>
      <c r="D3" s="129"/>
      <c r="E3" s="129"/>
      <c r="F3" s="129"/>
      <c r="G3" s="129"/>
      <c r="H3" s="129"/>
      <c r="I3" s="129"/>
      <c r="J3" s="129"/>
      <c r="K3" s="129"/>
      <c r="L3" s="130"/>
      <c r="N3" s="498" t="s">
        <v>194</v>
      </c>
      <c r="O3" s="498" t="s">
        <v>157</v>
      </c>
      <c r="P3" s="510" t="s">
        <v>123</v>
      </c>
      <c r="R3" s="512" t="s">
        <v>50</v>
      </c>
      <c r="S3" s="513"/>
      <c r="T3" s="513"/>
      <c r="U3" s="514"/>
      <c r="V3" s="188"/>
      <c r="W3" s="508" t="s">
        <v>49</v>
      </c>
    </row>
    <row r="4" spans="1:23" s="14" customFormat="1" ht="18.75" customHeight="1">
      <c r="A4" s="503"/>
      <c r="B4" s="504" t="s">
        <v>145</v>
      </c>
      <c r="C4" s="506" t="s">
        <v>315</v>
      </c>
      <c r="D4" s="144" t="s">
        <v>167</v>
      </c>
      <c r="E4" s="145"/>
      <c r="F4" s="145"/>
      <c r="G4" s="145"/>
      <c r="H4" s="145"/>
      <c r="I4" s="145"/>
      <c r="J4" s="496" t="s">
        <v>168</v>
      </c>
      <c r="K4" s="500" t="s">
        <v>169</v>
      </c>
      <c r="L4" s="500" t="s">
        <v>170</v>
      </c>
      <c r="N4" s="499"/>
      <c r="O4" s="499"/>
      <c r="P4" s="511"/>
      <c r="R4" s="492" t="s">
        <v>156</v>
      </c>
      <c r="S4" s="493"/>
      <c r="T4" s="494" t="s">
        <v>142</v>
      </c>
      <c r="U4" s="315"/>
      <c r="V4" s="188"/>
      <c r="W4" s="508"/>
    </row>
    <row r="5" spans="1:23" s="14" customFormat="1" ht="36" customHeight="1" thickBot="1">
      <c r="A5" s="503"/>
      <c r="B5" s="505"/>
      <c r="C5" s="507"/>
      <c r="D5" s="138" t="s">
        <v>35</v>
      </c>
      <c r="E5" s="134" t="s">
        <v>155</v>
      </c>
      <c r="F5" s="133" t="s">
        <v>154</v>
      </c>
      <c r="G5" s="133" t="s">
        <v>153</v>
      </c>
      <c r="H5" s="132" t="s">
        <v>158</v>
      </c>
      <c r="I5" s="143" t="s">
        <v>152</v>
      </c>
      <c r="J5" s="497"/>
      <c r="K5" s="501"/>
      <c r="L5" s="501"/>
      <c r="N5" s="499"/>
      <c r="O5" s="499"/>
      <c r="P5" s="511"/>
      <c r="R5" s="220" t="s">
        <v>50</v>
      </c>
      <c r="S5" s="220" t="s">
        <v>51</v>
      </c>
      <c r="T5" s="495"/>
      <c r="U5" s="315"/>
      <c r="V5" s="188"/>
      <c r="W5" s="508"/>
    </row>
    <row r="6" spans="1:23" ht="39.75" customHeight="1">
      <c r="A6" s="184" t="s">
        <v>234</v>
      </c>
      <c r="B6" s="73">
        <f>SUM(D6,J6,K6,L6)</f>
        <v>871956</v>
      </c>
      <c r="C6" s="410">
        <f>(B6*1000000)/(U6*365)</f>
        <v>1062.8043253638325</v>
      </c>
      <c r="D6" s="73">
        <v>725049</v>
      </c>
      <c r="E6" s="416">
        <v>554625</v>
      </c>
      <c r="F6" s="416">
        <v>75781</v>
      </c>
      <c r="G6" s="416">
        <v>83708</v>
      </c>
      <c r="H6" s="416">
        <v>2132</v>
      </c>
      <c r="I6" s="422">
        <v>8803</v>
      </c>
      <c r="J6" s="428">
        <v>20090</v>
      </c>
      <c r="K6" s="428">
        <v>0</v>
      </c>
      <c r="L6" s="428">
        <v>126817</v>
      </c>
      <c r="M6" s="93"/>
      <c r="N6" s="73">
        <f>B6-G6-L6</f>
        <v>661431</v>
      </c>
      <c r="O6" s="73">
        <f>(N6*1000000)/(U6*365)</f>
        <v>806.200918085001</v>
      </c>
      <c r="P6" s="74">
        <f>(W6/(D6+J6+L6))*100</f>
        <v>24.500433508112796</v>
      </c>
      <c r="Q6" s="9"/>
      <c r="R6" s="232">
        <v>2181679</v>
      </c>
      <c r="S6" s="232">
        <v>0</v>
      </c>
      <c r="T6" s="232">
        <v>66073</v>
      </c>
      <c r="U6" s="232">
        <f>SUM(R6:T6)</f>
        <v>2247752</v>
      </c>
      <c r="W6" s="230">
        <v>213633</v>
      </c>
    </row>
    <row r="7" spans="1:23" ht="39.75" customHeight="1">
      <c r="A7" s="185" t="s">
        <v>235</v>
      </c>
      <c r="B7" s="75">
        <f aca="true" t="shared" si="0" ref="B7:B40">SUM(D7,J7,K7,L7)</f>
        <v>155717</v>
      </c>
      <c r="C7" s="106">
        <f aca="true" t="shared" si="1" ref="C7:C40">(B7*1000000)/(U7*365)</f>
        <v>1107.1570099686223</v>
      </c>
      <c r="D7" s="75">
        <v>123522</v>
      </c>
      <c r="E7" s="417">
        <v>106541</v>
      </c>
      <c r="F7" s="417">
        <v>4437</v>
      </c>
      <c r="G7" s="417">
        <v>12093</v>
      </c>
      <c r="H7" s="417">
        <v>191</v>
      </c>
      <c r="I7" s="423">
        <v>260</v>
      </c>
      <c r="J7" s="313">
        <v>21862</v>
      </c>
      <c r="K7" s="313">
        <v>0</v>
      </c>
      <c r="L7" s="313">
        <v>10333</v>
      </c>
      <c r="M7" s="93"/>
      <c r="N7" s="75">
        <f aca="true" t="shared" si="2" ref="N7:N40">B7-G7-L7</f>
        <v>133291</v>
      </c>
      <c r="O7" s="75">
        <f aca="true" t="shared" si="3" ref="O7:O40">(N7*1000000)/(U7*365)</f>
        <v>947.7068336516091</v>
      </c>
      <c r="P7" s="76">
        <f>(W7/(D7+J7+L7))*100</f>
        <v>18.306286404181947</v>
      </c>
      <c r="Q7" s="9"/>
      <c r="R7" s="232">
        <v>365082</v>
      </c>
      <c r="S7" s="232">
        <v>0</v>
      </c>
      <c r="T7" s="232">
        <v>20249</v>
      </c>
      <c r="U7" s="232">
        <f>SUM(R7:T7)</f>
        <v>385331</v>
      </c>
      <c r="W7" s="230">
        <v>28506</v>
      </c>
    </row>
    <row r="8" spans="1:23" ht="39.75" customHeight="1">
      <c r="A8" s="185" t="s">
        <v>236</v>
      </c>
      <c r="B8" s="75">
        <f>SUM(D8,J8,K8,L8)</f>
        <v>146998</v>
      </c>
      <c r="C8" s="106">
        <f t="shared" si="1"/>
        <v>1069.4349938004664</v>
      </c>
      <c r="D8" s="75">
        <v>109171</v>
      </c>
      <c r="E8" s="417">
        <v>95195</v>
      </c>
      <c r="F8" s="417">
        <v>5355</v>
      </c>
      <c r="G8" s="417">
        <v>8209</v>
      </c>
      <c r="H8" s="417">
        <v>175</v>
      </c>
      <c r="I8" s="423">
        <v>237</v>
      </c>
      <c r="J8" s="313">
        <v>19863</v>
      </c>
      <c r="K8" s="313">
        <v>0</v>
      </c>
      <c r="L8" s="313">
        <v>17964</v>
      </c>
      <c r="M8" s="93"/>
      <c r="N8" s="75">
        <f t="shared" si="2"/>
        <v>120825</v>
      </c>
      <c r="O8" s="75">
        <f t="shared" si="3"/>
        <v>879.0220487757749</v>
      </c>
      <c r="P8" s="76">
        <f aca="true" t="shared" si="4" ref="P8:P28">(W8/(D8+J8+L8))*100</f>
        <v>19.1417570307079</v>
      </c>
      <c r="Q8" s="9"/>
      <c r="R8" s="232">
        <v>364531</v>
      </c>
      <c r="S8" s="232">
        <v>0</v>
      </c>
      <c r="T8" s="232">
        <v>12055</v>
      </c>
      <c r="U8" s="232">
        <f aca="true" t="shared" si="5" ref="U8:U40">SUM(R8:T8)</f>
        <v>376586</v>
      </c>
      <c r="W8" s="230">
        <v>28138</v>
      </c>
    </row>
    <row r="9" spans="1:23" ht="39.75" customHeight="1">
      <c r="A9" s="185" t="s">
        <v>237</v>
      </c>
      <c r="B9" s="75">
        <f t="shared" si="0"/>
        <v>134642</v>
      </c>
      <c r="C9" s="106">
        <f t="shared" si="1"/>
        <v>960.6407144366658</v>
      </c>
      <c r="D9" s="75">
        <v>120980</v>
      </c>
      <c r="E9" s="417">
        <v>88840</v>
      </c>
      <c r="F9" s="417">
        <v>4715</v>
      </c>
      <c r="G9" s="417">
        <v>26813</v>
      </c>
      <c r="H9" s="417">
        <v>129</v>
      </c>
      <c r="I9" s="423">
        <v>483</v>
      </c>
      <c r="J9" s="313">
        <v>11772</v>
      </c>
      <c r="K9" s="313">
        <v>0</v>
      </c>
      <c r="L9" s="313">
        <v>1890</v>
      </c>
      <c r="M9" s="93"/>
      <c r="N9" s="75">
        <f t="shared" si="2"/>
        <v>105939</v>
      </c>
      <c r="O9" s="75">
        <f t="shared" si="3"/>
        <v>755.8511953677599</v>
      </c>
      <c r="P9" s="76">
        <f t="shared" si="4"/>
        <v>24.453736575511357</v>
      </c>
      <c r="Q9" s="9"/>
      <c r="R9" s="232">
        <v>378602</v>
      </c>
      <c r="S9" s="232">
        <v>0</v>
      </c>
      <c r="T9" s="232">
        <v>5394</v>
      </c>
      <c r="U9" s="232">
        <f t="shared" si="5"/>
        <v>383996</v>
      </c>
      <c r="W9" s="230">
        <v>32925</v>
      </c>
    </row>
    <row r="10" spans="1:23" ht="39.75" customHeight="1">
      <c r="A10" s="183" t="s">
        <v>238</v>
      </c>
      <c r="B10" s="78">
        <f t="shared" si="0"/>
        <v>48715</v>
      </c>
      <c r="C10" s="411">
        <f t="shared" si="1"/>
        <v>1000.9506102839945</v>
      </c>
      <c r="D10" s="78">
        <v>43226</v>
      </c>
      <c r="E10" s="418">
        <v>34327</v>
      </c>
      <c r="F10" s="418">
        <v>1457</v>
      </c>
      <c r="G10" s="418">
        <v>6458</v>
      </c>
      <c r="H10" s="418">
        <v>36</v>
      </c>
      <c r="I10" s="424">
        <v>948</v>
      </c>
      <c r="J10" s="77">
        <v>3661</v>
      </c>
      <c r="K10" s="77">
        <v>0</v>
      </c>
      <c r="L10" s="77">
        <v>1828</v>
      </c>
      <c r="M10" s="93"/>
      <c r="N10" s="78">
        <f t="shared" si="2"/>
        <v>40429</v>
      </c>
      <c r="O10" s="78">
        <f t="shared" si="3"/>
        <v>830.6975720655159</v>
      </c>
      <c r="P10" s="79">
        <f t="shared" si="4"/>
        <v>19.070101611413325</v>
      </c>
      <c r="Q10" s="9"/>
      <c r="R10" s="232">
        <v>129550</v>
      </c>
      <c r="S10" s="232">
        <v>0</v>
      </c>
      <c r="T10" s="232">
        <v>3789</v>
      </c>
      <c r="U10" s="232">
        <f t="shared" si="5"/>
        <v>133339</v>
      </c>
      <c r="W10" s="230">
        <v>9290</v>
      </c>
    </row>
    <row r="11" spans="1:23" ht="39.75" customHeight="1">
      <c r="A11" s="182" t="s">
        <v>239</v>
      </c>
      <c r="B11" s="92">
        <f t="shared" si="0"/>
        <v>47119</v>
      </c>
      <c r="C11" s="412">
        <f t="shared" si="1"/>
        <v>1043.1854050128204</v>
      </c>
      <c r="D11" s="92">
        <v>35019</v>
      </c>
      <c r="E11" s="419">
        <v>30619</v>
      </c>
      <c r="F11" s="419">
        <v>2658</v>
      </c>
      <c r="G11" s="419">
        <v>1723</v>
      </c>
      <c r="H11" s="419">
        <v>0</v>
      </c>
      <c r="I11" s="425">
        <v>19</v>
      </c>
      <c r="J11" s="312">
        <v>5442</v>
      </c>
      <c r="K11" s="312">
        <v>0</v>
      </c>
      <c r="L11" s="312">
        <v>6658</v>
      </c>
      <c r="M11" s="93"/>
      <c r="N11" s="92">
        <f t="shared" si="2"/>
        <v>38738</v>
      </c>
      <c r="O11" s="92">
        <f t="shared" si="3"/>
        <v>857.6352685622919</v>
      </c>
      <c r="P11" s="80">
        <f t="shared" si="4"/>
        <v>19.817907850336383</v>
      </c>
      <c r="Q11" s="9"/>
      <c r="R11" s="232">
        <v>120474</v>
      </c>
      <c r="S11" s="232">
        <v>0</v>
      </c>
      <c r="T11" s="232">
        <v>3275</v>
      </c>
      <c r="U11" s="232">
        <f t="shared" si="5"/>
        <v>123749</v>
      </c>
      <c r="W11" s="230">
        <v>9338</v>
      </c>
    </row>
    <row r="12" spans="1:23" ht="39.75" customHeight="1">
      <c r="A12" s="185" t="s">
        <v>240</v>
      </c>
      <c r="B12" s="75">
        <f t="shared" si="0"/>
        <v>123209</v>
      </c>
      <c r="C12" s="106">
        <f t="shared" si="1"/>
        <v>1101.5353673414688</v>
      </c>
      <c r="D12" s="75">
        <v>112044</v>
      </c>
      <c r="E12" s="417">
        <v>85732</v>
      </c>
      <c r="F12" s="417">
        <v>13536</v>
      </c>
      <c r="G12" s="417">
        <v>12183</v>
      </c>
      <c r="H12" s="417">
        <v>146</v>
      </c>
      <c r="I12" s="423">
        <v>447</v>
      </c>
      <c r="J12" s="313">
        <v>6779</v>
      </c>
      <c r="K12" s="313">
        <v>0</v>
      </c>
      <c r="L12" s="313">
        <v>4386</v>
      </c>
      <c r="M12" s="93"/>
      <c r="N12" s="75">
        <f t="shared" si="2"/>
        <v>106640</v>
      </c>
      <c r="O12" s="75">
        <f t="shared" si="3"/>
        <v>953.4021992978941</v>
      </c>
      <c r="P12" s="76">
        <f t="shared" si="4"/>
        <v>21.76058567150127</v>
      </c>
      <c r="Q12" s="9"/>
      <c r="R12" s="232">
        <v>300031</v>
      </c>
      <c r="S12" s="232">
        <v>0</v>
      </c>
      <c r="T12" s="232">
        <v>6413</v>
      </c>
      <c r="U12" s="232">
        <f t="shared" si="5"/>
        <v>306444</v>
      </c>
      <c r="W12" s="230">
        <v>26811</v>
      </c>
    </row>
    <row r="13" spans="1:23" ht="39.75" customHeight="1">
      <c r="A13" s="185" t="s">
        <v>241</v>
      </c>
      <c r="B13" s="75">
        <f t="shared" si="0"/>
        <v>68329</v>
      </c>
      <c r="C13" s="106">
        <f t="shared" si="1"/>
        <v>1137.4988742208818</v>
      </c>
      <c r="D13" s="75">
        <v>57526</v>
      </c>
      <c r="E13" s="417">
        <v>45794</v>
      </c>
      <c r="F13" s="417">
        <v>1416</v>
      </c>
      <c r="G13" s="417">
        <v>10054</v>
      </c>
      <c r="H13" s="417">
        <v>248</v>
      </c>
      <c r="I13" s="423">
        <v>14</v>
      </c>
      <c r="J13" s="313">
        <v>8642</v>
      </c>
      <c r="K13" s="313">
        <v>0</v>
      </c>
      <c r="L13" s="313">
        <v>2161</v>
      </c>
      <c r="M13" s="93"/>
      <c r="N13" s="75">
        <f t="shared" si="2"/>
        <v>56114</v>
      </c>
      <c r="O13" s="75">
        <f t="shared" si="3"/>
        <v>934.1511192616687</v>
      </c>
      <c r="P13" s="76">
        <f t="shared" si="4"/>
        <v>27.307585359071552</v>
      </c>
      <c r="Q13" s="9"/>
      <c r="R13" s="232">
        <v>158670</v>
      </c>
      <c r="S13" s="232">
        <v>0</v>
      </c>
      <c r="T13" s="232">
        <v>5904</v>
      </c>
      <c r="U13" s="232">
        <f t="shared" si="5"/>
        <v>164574</v>
      </c>
      <c r="W13" s="230">
        <v>18659</v>
      </c>
    </row>
    <row r="14" spans="1:23" ht="39.75" customHeight="1">
      <c r="A14" s="185" t="s">
        <v>242</v>
      </c>
      <c r="B14" s="75">
        <f t="shared" si="0"/>
        <v>24769</v>
      </c>
      <c r="C14" s="106">
        <f t="shared" si="1"/>
        <v>1013.6114650346195</v>
      </c>
      <c r="D14" s="75">
        <v>22966</v>
      </c>
      <c r="E14" s="417">
        <v>18786</v>
      </c>
      <c r="F14" s="417">
        <v>427</v>
      </c>
      <c r="G14" s="417">
        <v>3577</v>
      </c>
      <c r="H14" s="417">
        <v>0</v>
      </c>
      <c r="I14" s="423">
        <v>176</v>
      </c>
      <c r="J14" s="313">
        <v>164</v>
      </c>
      <c r="K14" s="313">
        <v>25</v>
      </c>
      <c r="L14" s="313">
        <v>1614</v>
      </c>
      <c r="M14" s="93"/>
      <c r="N14" s="75">
        <f t="shared" si="2"/>
        <v>19578</v>
      </c>
      <c r="O14" s="75">
        <f t="shared" si="3"/>
        <v>801.1823352758602</v>
      </c>
      <c r="P14" s="76">
        <f t="shared" si="4"/>
        <v>20.990947300355643</v>
      </c>
      <c r="Q14" s="9"/>
      <c r="R14" s="232">
        <v>65660</v>
      </c>
      <c r="S14" s="232">
        <v>340</v>
      </c>
      <c r="T14" s="232">
        <v>949</v>
      </c>
      <c r="U14" s="232">
        <f t="shared" si="5"/>
        <v>66949</v>
      </c>
      <c r="W14" s="230">
        <v>5194</v>
      </c>
    </row>
    <row r="15" spans="1:23" ht="39.75" customHeight="1">
      <c r="A15" s="183" t="s">
        <v>243</v>
      </c>
      <c r="B15" s="78">
        <f>SUM(D15,J15,K15,L15)</f>
        <v>28914</v>
      </c>
      <c r="C15" s="411">
        <f t="shared" si="1"/>
        <v>1067.1611369396126</v>
      </c>
      <c r="D15" s="78">
        <v>23382</v>
      </c>
      <c r="E15" s="418">
        <v>19132</v>
      </c>
      <c r="F15" s="418">
        <v>669</v>
      </c>
      <c r="G15" s="418">
        <v>2479</v>
      </c>
      <c r="H15" s="418">
        <v>27</v>
      </c>
      <c r="I15" s="424">
        <v>1075</v>
      </c>
      <c r="J15" s="77">
        <v>5050</v>
      </c>
      <c r="K15" s="77">
        <v>0</v>
      </c>
      <c r="L15" s="77">
        <v>482</v>
      </c>
      <c r="M15" s="93"/>
      <c r="N15" s="78">
        <f t="shared" si="2"/>
        <v>25953</v>
      </c>
      <c r="O15" s="78">
        <f t="shared" si="3"/>
        <v>957.8762186827753</v>
      </c>
      <c r="P15" s="79">
        <f>(W15/(D15+J15+L15))*100</f>
        <v>16.93643217818358</v>
      </c>
      <c r="Q15" s="9"/>
      <c r="R15" s="232">
        <v>70010</v>
      </c>
      <c r="S15" s="232">
        <v>0</v>
      </c>
      <c r="T15" s="232">
        <v>4221</v>
      </c>
      <c r="U15" s="232">
        <f t="shared" si="5"/>
        <v>74231</v>
      </c>
      <c r="W15" s="230">
        <v>4897</v>
      </c>
    </row>
    <row r="16" spans="1:23" ht="39.75" customHeight="1">
      <c r="A16" s="182" t="s">
        <v>244</v>
      </c>
      <c r="B16" s="92">
        <f t="shared" si="0"/>
        <v>57707</v>
      </c>
      <c r="C16" s="412">
        <f t="shared" si="1"/>
        <v>1086.7866167822438</v>
      </c>
      <c r="D16" s="92">
        <v>45471</v>
      </c>
      <c r="E16" s="419">
        <v>40952</v>
      </c>
      <c r="F16" s="419">
        <v>1046</v>
      </c>
      <c r="G16" s="419">
        <v>3348</v>
      </c>
      <c r="H16" s="419">
        <v>60</v>
      </c>
      <c r="I16" s="425">
        <v>65</v>
      </c>
      <c r="J16" s="312">
        <v>9477</v>
      </c>
      <c r="K16" s="312">
        <v>0</v>
      </c>
      <c r="L16" s="312">
        <v>2759</v>
      </c>
      <c r="M16" s="93"/>
      <c r="N16" s="92">
        <f t="shared" si="2"/>
        <v>51600</v>
      </c>
      <c r="O16" s="92">
        <f t="shared" si="3"/>
        <v>971.7744714846341</v>
      </c>
      <c r="P16" s="80">
        <f t="shared" si="4"/>
        <v>14.698390143310169</v>
      </c>
      <c r="Q16" s="9"/>
      <c r="R16" s="232">
        <v>140448</v>
      </c>
      <c r="S16" s="232">
        <v>0</v>
      </c>
      <c r="T16" s="232">
        <v>5028</v>
      </c>
      <c r="U16" s="232">
        <f t="shared" si="5"/>
        <v>145476</v>
      </c>
      <c r="W16" s="230">
        <v>8482</v>
      </c>
    </row>
    <row r="17" spans="1:23" ht="39.75" customHeight="1">
      <c r="A17" s="185" t="s">
        <v>245</v>
      </c>
      <c r="B17" s="75">
        <f t="shared" si="0"/>
        <v>151336</v>
      </c>
      <c r="C17" s="106">
        <f t="shared" si="1"/>
        <v>948.4250332418161</v>
      </c>
      <c r="D17" s="75">
        <v>136703</v>
      </c>
      <c r="E17" s="417">
        <v>108859</v>
      </c>
      <c r="F17" s="417">
        <v>4824</v>
      </c>
      <c r="G17" s="417">
        <v>21758</v>
      </c>
      <c r="H17" s="417">
        <v>161</v>
      </c>
      <c r="I17" s="423">
        <v>1101</v>
      </c>
      <c r="J17" s="313">
        <v>7029</v>
      </c>
      <c r="K17" s="313">
        <v>0</v>
      </c>
      <c r="L17" s="313">
        <v>7604</v>
      </c>
      <c r="M17" s="93"/>
      <c r="N17" s="75">
        <f t="shared" si="2"/>
        <v>121974</v>
      </c>
      <c r="O17" s="75">
        <f t="shared" si="3"/>
        <v>764.412928877711</v>
      </c>
      <c r="P17" s="76">
        <f t="shared" si="4"/>
        <v>20.997647618544164</v>
      </c>
      <c r="Q17" s="9"/>
      <c r="R17" s="232">
        <v>420816</v>
      </c>
      <c r="S17" s="232">
        <v>0</v>
      </c>
      <c r="T17" s="232">
        <v>16350</v>
      </c>
      <c r="U17" s="232">
        <f t="shared" si="5"/>
        <v>437166</v>
      </c>
      <c r="W17" s="230">
        <v>31777</v>
      </c>
    </row>
    <row r="18" spans="1:23" ht="39.75" customHeight="1">
      <c r="A18" s="185" t="s">
        <v>246</v>
      </c>
      <c r="B18" s="75">
        <f t="shared" si="0"/>
        <v>67433</v>
      </c>
      <c r="C18" s="106">
        <f t="shared" si="1"/>
        <v>1030.0685523430038</v>
      </c>
      <c r="D18" s="75">
        <v>52878</v>
      </c>
      <c r="E18" s="417">
        <v>43225</v>
      </c>
      <c r="F18" s="417">
        <v>1088</v>
      </c>
      <c r="G18" s="417">
        <v>8199</v>
      </c>
      <c r="H18" s="417">
        <v>232</v>
      </c>
      <c r="I18" s="423">
        <v>134</v>
      </c>
      <c r="J18" s="313">
        <v>9334</v>
      </c>
      <c r="K18" s="313">
        <v>0</v>
      </c>
      <c r="L18" s="313">
        <v>5221</v>
      </c>
      <c r="M18" s="93"/>
      <c r="N18" s="75">
        <f t="shared" si="2"/>
        <v>54013</v>
      </c>
      <c r="O18" s="75">
        <f t="shared" si="3"/>
        <v>825.0721859876123</v>
      </c>
      <c r="P18" s="76">
        <f t="shared" si="4"/>
        <v>26.973440303708866</v>
      </c>
      <c r="Q18" s="9"/>
      <c r="R18" s="232">
        <v>172601</v>
      </c>
      <c r="S18" s="232">
        <v>0</v>
      </c>
      <c r="T18" s="232">
        <v>6754</v>
      </c>
      <c r="U18" s="232">
        <f t="shared" si="5"/>
        <v>179355</v>
      </c>
      <c r="W18" s="230">
        <v>18189</v>
      </c>
    </row>
    <row r="19" spans="1:23" ht="39.75" customHeight="1">
      <c r="A19" s="185" t="s">
        <v>247</v>
      </c>
      <c r="B19" s="75">
        <f t="shared" si="0"/>
        <v>43864</v>
      </c>
      <c r="C19" s="106">
        <f t="shared" si="1"/>
        <v>1103.163686036456</v>
      </c>
      <c r="D19" s="75">
        <v>35167</v>
      </c>
      <c r="E19" s="417">
        <v>29794</v>
      </c>
      <c r="F19" s="417">
        <v>1289</v>
      </c>
      <c r="G19" s="417">
        <v>3777</v>
      </c>
      <c r="H19" s="417">
        <v>0</v>
      </c>
      <c r="I19" s="423">
        <v>307</v>
      </c>
      <c r="J19" s="313">
        <v>5189</v>
      </c>
      <c r="K19" s="313">
        <v>0</v>
      </c>
      <c r="L19" s="313">
        <v>3508</v>
      </c>
      <c r="M19" s="93"/>
      <c r="N19" s="75">
        <f t="shared" si="2"/>
        <v>36579</v>
      </c>
      <c r="O19" s="75">
        <f t="shared" si="3"/>
        <v>919.9485790517857</v>
      </c>
      <c r="P19" s="76">
        <f t="shared" si="4"/>
        <v>19.23673171621375</v>
      </c>
      <c r="Q19" s="9"/>
      <c r="R19" s="232">
        <v>102973</v>
      </c>
      <c r="S19" s="232">
        <v>0</v>
      </c>
      <c r="T19" s="232">
        <v>5964</v>
      </c>
      <c r="U19" s="232">
        <f t="shared" si="5"/>
        <v>108937</v>
      </c>
      <c r="W19" s="230">
        <v>8438</v>
      </c>
    </row>
    <row r="20" spans="1:23" ht="39.75" customHeight="1">
      <c r="A20" s="183" t="s">
        <v>248</v>
      </c>
      <c r="B20" s="78">
        <f t="shared" si="0"/>
        <v>36702</v>
      </c>
      <c r="C20" s="411">
        <f t="shared" si="1"/>
        <v>1199.220320546867</v>
      </c>
      <c r="D20" s="78">
        <v>30738</v>
      </c>
      <c r="E20" s="418">
        <v>23729</v>
      </c>
      <c r="F20" s="418">
        <v>787</v>
      </c>
      <c r="G20" s="418">
        <v>6111</v>
      </c>
      <c r="H20" s="418">
        <v>0</v>
      </c>
      <c r="I20" s="424">
        <v>111</v>
      </c>
      <c r="J20" s="77">
        <v>4207</v>
      </c>
      <c r="K20" s="77">
        <v>0</v>
      </c>
      <c r="L20" s="77">
        <v>1757</v>
      </c>
      <c r="M20" s="93"/>
      <c r="N20" s="78">
        <f t="shared" si="2"/>
        <v>28834</v>
      </c>
      <c r="O20" s="78">
        <f t="shared" si="3"/>
        <v>942.1371784275615</v>
      </c>
      <c r="P20" s="79">
        <f t="shared" si="4"/>
        <v>25.508146695003</v>
      </c>
      <c r="Q20" s="9"/>
      <c r="R20" s="232">
        <v>81496</v>
      </c>
      <c r="S20" s="232">
        <v>0</v>
      </c>
      <c r="T20" s="232">
        <v>2353</v>
      </c>
      <c r="U20" s="232">
        <f t="shared" si="5"/>
        <v>83849</v>
      </c>
      <c r="W20" s="230">
        <v>9362</v>
      </c>
    </row>
    <row r="21" spans="1:23" ht="39.75" customHeight="1">
      <c r="A21" s="182" t="s">
        <v>249</v>
      </c>
      <c r="B21" s="92">
        <f t="shared" si="0"/>
        <v>25950</v>
      </c>
      <c r="C21" s="412">
        <f t="shared" si="1"/>
        <v>912.632415226296</v>
      </c>
      <c r="D21" s="92">
        <v>22995</v>
      </c>
      <c r="E21" s="419">
        <v>17324</v>
      </c>
      <c r="F21" s="419">
        <v>1092</v>
      </c>
      <c r="G21" s="419">
        <v>4491</v>
      </c>
      <c r="H21" s="419">
        <v>28</v>
      </c>
      <c r="I21" s="425">
        <v>60</v>
      </c>
      <c r="J21" s="312">
        <v>1260</v>
      </c>
      <c r="K21" s="312">
        <v>0</v>
      </c>
      <c r="L21" s="312">
        <v>1695</v>
      </c>
      <c r="M21" s="93"/>
      <c r="N21" s="92">
        <f t="shared" si="2"/>
        <v>19764</v>
      </c>
      <c r="O21" s="92">
        <f t="shared" si="3"/>
        <v>695.0777284983627</v>
      </c>
      <c r="P21" s="80">
        <f t="shared" si="4"/>
        <v>26.026974951830447</v>
      </c>
      <c r="Q21" s="9"/>
      <c r="R21" s="232">
        <v>75865</v>
      </c>
      <c r="S21" s="232">
        <v>0</v>
      </c>
      <c r="T21" s="232">
        <v>2037</v>
      </c>
      <c r="U21" s="232">
        <f t="shared" si="5"/>
        <v>77902</v>
      </c>
      <c r="W21" s="230">
        <v>6754</v>
      </c>
    </row>
    <row r="22" spans="1:23" ht="39.75" customHeight="1">
      <c r="A22" s="185" t="s">
        <v>250</v>
      </c>
      <c r="B22" s="75">
        <f t="shared" si="0"/>
        <v>24006</v>
      </c>
      <c r="C22" s="106">
        <f t="shared" si="1"/>
        <v>1207.6284935128829</v>
      </c>
      <c r="D22" s="75">
        <v>20523</v>
      </c>
      <c r="E22" s="417">
        <v>16896</v>
      </c>
      <c r="F22" s="417">
        <v>765</v>
      </c>
      <c r="G22" s="417">
        <v>2862</v>
      </c>
      <c r="H22" s="417">
        <v>0</v>
      </c>
      <c r="I22" s="423">
        <v>0</v>
      </c>
      <c r="J22" s="313">
        <v>2374</v>
      </c>
      <c r="K22" s="313">
        <v>0</v>
      </c>
      <c r="L22" s="313">
        <v>1109</v>
      </c>
      <c r="M22" s="93"/>
      <c r="N22" s="75">
        <f t="shared" si="2"/>
        <v>20035</v>
      </c>
      <c r="O22" s="75">
        <f t="shared" si="3"/>
        <v>1007.8662362547117</v>
      </c>
      <c r="P22" s="76">
        <f t="shared" si="4"/>
        <v>18.116304257269018</v>
      </c>
      <c r="Q22" s="9"/>
      <c r="R22" s="232">
        <v>53627</v>
      </c>
      <c r="S22" s="232">
        <v>0</v>
      </c>
      <c r="T22" s="232">
        <v>835</v>
      </c>
      <c r="U22" s="232">
        <f t="shared" si="5"/>
        <v>54462</v>
      </c>
      <c r="W22" s="230">
        <v>4349</v>
      </c>
    </row>
    <row r="23" spans="1:23" ht="39.75" customHeight="1">
      <c r="A23" s="185" t="s">
        <v>251</v>
      </c>
      <c r="B23" s="75">
        <f t="shared" si="0"/>
        <v>32165</v>
      </c>
      <c r="C23" s="106">
        <f t="shared" si="1"/>
        <v>863.2936349774964</v>
      </c>
      <c r="D23" s="75">
        <v>27415</v>
      </c>
      <c r="E23" s="417">
        <v>20634</v>
      </c>
      <c r="F23" s="417">
        <v>675</v>
      </c>
      <c r="G23" s="417">
        <v>5125</v>
      </c>
      <c r="H23" s="417">
        <v>0</v>
      </c>
      <c r="I23" s="423">
        <v>981</v>
      </c>
      <c r="J23" s="313">
        <v>1009</v>
      </c>
      <c r="K23" s="313">
        <v>610</v>
      </c>
      <c r="L23" s="313">
        <v>3131</v>
      </c>
      <c r="M23" s="93"/>
      <c r="N23" s="75">
        <f t="shared" si="2"/>
        <v>23909</v>
      </c>
      <c r="O23" s="75">
        <f t="shared" si="3"/>
        <v>641.7064361472707</v>
      </c>
      <c r="P23" s="76">
        <f t="shared" si="4"/>
        <v>34.34004119790842</v>
      </c>
      <c r="Q23" s="9"/>
      <c r="R23" s="232">
        <v>98709</v>
      </c>
      <c r="S23" s="232">
        <v>1386</v>
      </c>
      <c r="T23" s="232">
        <v>1983</v>
      </c>
      <c r="U23" s="232">
        <f t="shared" si="5"/>
        <v>102078</v>
      </c>
      <c r="W23" s="230">
        <v>10836</v>
      </c>
    </row>
    <row r="24" spans="1:23" ht="39.75" customHeight="1">
      <c r="A24" s="185" t="s">
        <v>252</v>
      </c>
      <c r="B24" s="75">
        <f t="shared" si="0"/>
        <v>56430</v>
      </c>
      <c r="C24" s="106">
        <f t="shared" si="1"/>
        <v>1004.657601900286</v>
      </c>
      <c r="D24" s="75">
        <v>52074</v>
      </c>
      <c r="E24" s="417">
        <v>38560</v>
      </c>
      <c r="F24" s="417">
        <v>2970</v>
      </c>
      <c r="G24" s="417">
        <v>10100</v>
      </c>
      <c r="H24" s="417">
        <v>8</v>
      </c>
      <c r="I24" s="423">
        <v>436</v>
      </c>
      <c r="J24" s="313">
        <v>1885</v>
      </c>
      <c r="K24" s="313">
        <v>0</v>
      </c>
      <c r="L24" s="313">
        <v>2471</v>
      </c>
      <c r="M24" s="93"/>
      <c r="N24" s="75">
        <f t="shared" si="2"/>
        <v>43859</v>
      </c>
      <c r="O24" s="75">
        <f t="shared" si="3"/>
        <v>780.8484451842041</v>
      </c>
      <c r="P24" s="76">
        <f t="shared" si="4"/>
        <v>27.868155236576293</v>
      </c>
      <c r="Q24" s="9"/>
      <c r="R24" s="232">
        <v>144239</v>
      </c>
      <c r="S24" s="232">
        <v>0</v>
      </c>
      <c r="T24" s="232">
        <v>9647</v>
      </c>
      <c r="U24" s="232">
        <f t="shared" si="5"/>
        <v>153886</v>
      </c>
      <c r="W24" s="230">
        <v>15726</v>
      </c>
    </row>
    <row r="25" spans="1:23" ht="39.75" customHeight="1">
      <c r="A25" s="183" t="s">
        <v>253</v>
      </c>
      <c r="B25" s="78">
        <f t="shared" si="0"/>
        <v>49531</v>
      </c>
      <c r="C25" s="411">
        <f t="shared" si="1"/>
        <v>978.9945377635121</v>
      </c>
      <c r="D25" s="78">
        <v>45036</v>
      </c>
      <c r="E25" s="418">
        <v>31069</v>
      </c>
      <c r="F25" s="418">
        <v>2969</v>
      </c>
      <c r="G25" s="418">
        <v>8840</v>
      </c>
      <c r="H25" s="418">
        <v>2059</v>
      </c>
      <c r="I25" s="424">
        <v>99</v>
      </c>
      <c r="J25" s="77">
        <v>1856</v>
      </c>
      <c r="K25" s="77">
        <v>0</v>
      </c>
      <c r="L25" s="77">
        <v>2639</v>
      </c>
      <c r="M25" s="93"/>
      <c r="N25" s="78">
        <f t="shared" si="2"/>
        <v>38052</v>
      </c>
      <c r="O25" s="78">
        <f t="shared" si="3"/>
        <v>752.1087834079094</v>
      </c>
      <c r="P25" s="79">
        <f t="shared" si="4"/>
        <v>25.353818820536635</v>
      </c>
      <c r="Q25" s="9"/>
      <c r="R25" s="232">
        <v>135530</v>
      </c>
      <c r="S25" s="232">
        <v>0</v>
      </c>
      <c r="T25" s="232">
        <v>3083</v>
      </c>
      <c r="U25" s="232">
        <f t="shared" si="5"/>
        <v>138613</v>
      </c>
      <c r="W25" s="230">
        <v>12558</v>
      </c>
    </row>
    <row r="26" spans="1:23" ht="39.75" customHeight="1">
      <c r="A26" s="182" t="s">
        <v>254</v>
      </c>
      <c r="B26" s="92">
        <f t="shared" si="0"/>
        <v>16089</v>
      </c>
      <c r="C26" s="412">
        <f t="shared" si="1"/>
        <v>836.1366526574324</v>
      </c>
      <c r="D26" s="92">
        <v>15018</v>
      </c>
      <c r="E26" s="419">
        <v>11593</v>
      </c>
      <c r="F26" s="419">
        <v>440</v>
      </c>
      <c r="G26" s="419">
        <v>2906</v>
      </c>
      <c r="H26" s="419">
        <v>48</v>
      </c>
      <c r="I26" s="425">
        <v>31</v>
      </c>
      <c r="J26" s="312">
        <v>1046</v>
      </c>
      <c r="K26" s="312">
        <v>0</v>
      </c>
      <c r="L26" s="312">
        <v>25</v>
      </c>
      <c r="M26" s="93"/>
      <c r="N26" s="92">
        <f t="shared" si="2"/>
        <v>13158</v>
      </c>
      <c r="O26" s="92">
        <f t="shared" si="3"/>
        <v>683.8141634449931</v>
      </c>
      <c r="P26" s="80">
        <f t="shared" si="4"/>
        <v>20.06961277891727</v>
      </c>
      <c r="Q26" s="9"/>
      <c r="R26" s="232">
        <v>51628</v>
      </c>
      <c r="S26" s="232">
        <v>0</v>
      </c>
      <c r="T26" s="232">
        <v>1090</v>
      </c>
      <c r="U26" s="232">
        <f t="shared" si="5"/>
        <v>52718</v>
      </c>
      <c r="W26" s="230">
        <v>3229</v>
      </c>
    </row>
    <row r="27" spans="1:23" ht="39.75" customHeight="1">
      <c r="A27" s="185" t="s">
        <v>255</v>
      </c>
      <c r="B27" s="75">
        <f t="shared" si="0"/>
        <v>42566</v>
      </c>
      <c r="C27" s="106">
        <f t="shared" si="1"/>
        <v>1083.7508534035126</v>
      </c>
      <c r="D27" s="75">
        <v>31935</v>
      </c>
      <c r="E27" s="417">
        <v>26660</v>
      </c>
      <c r="F27" s="417">
        <v>1734</v>
      </c>
      <c r="G27" s="417">
        <v>3057</v>
      </c>
      <c r="H27" s="417">
        <v>20</v>
      </c>
      <c r="I27" s="423">
        <v>464</v>
      </c>
      <c r="J27" s="313">
        <v>6267</v>
      </c>
      <c r="K27" s="313">
        <v>0</v>
      </c>
      <c r="L27" s="313">
        <v>4364</v>
      </c>
      <c r="M27" s="93"/>
      <c r="N27" s="75">
        <f t="shared" si="2"/>
        <v>35145</v>
      </c>
      <c r="O27" s="75">
        <f t="shared" si="3"/>
        <v>894.8086205625723</v>
      </c>
      <c r="P27" s="76">
        <f t="shared" si="4"/>
        <v>30.684114081661416</v>
      </c>
      <c r="Q27" s="9"/>
      <c r="R27" s="232">
        <v>106109</v>
      </c>
      <c r="S27" s="232">
        <v>0</v>
      </c>
      <c r="T27" s="232">
        <v>1498</v>
      </c>
      <c r="U27" s="232">
        <f t="shared" si="5"/>
        <v>107607</v>
      </c>
      <c r="W27" s="230">
        <v>13061</v>
      </c>
    </row>
    <row r="28" spans="1:23" ht="39.75" customHeight="1">
      <c r="A28" s="185" t="s">
        <v>256</v>
      </c>
      <c r="B28" s="75">
        <f t="shared" si="0"/>
        <v>29625</v>
      </c>
      <c r="C28" s="106">
        <f t="shared" si="1"/>
        <v>959.4579232764006</v>
      </c>
      <c r="D28" s="75">
        <v>27446</v>
      </c>
      <c r="E28" s="417">
        <v>19449</v>
      </c>
      <c r="F28" s="417">
        <v>842</v>
      </c>
      <c r="G28" s="417">
        <v>7155</v>
      </c>
      <c r="H28" s="417">
        <v>0</v>
      </c>
      <c r="I28" s="423">
        <v>0</v>
      </c>
      <c r="J28" s="313">
        <v>2179</v>
      </c>
      <c r="K28" s="313">
        <v>0</v>
      </c>
      <c r="L28" s="313">
        <v>0</v>
      </c>
      <c r="M28" s="93"/>
      <c r="N28" s="75">
        <f t="shared" si="2"/>
        <v>22470</v>
      </c>
      <c r="O28" s="75">
        <f t="shared" si="3"/>
        <v>727.7306172496446</v>
      </c>
      <c r="P28" s="76">
        <f t="shared" si="4"/>
        <v>25.49198312236287</v>
      </c>
      <c r="Q28" s="9"/>
      <c r="R28" s="232">
        <v>82016</v>
      </c>
      <c r="S28" s="232">
        <v>0</v>
      </c>
      <c r="T28" s="232">
        <v>2578</v>
      </c>
      <c r="U28" s="232">
        <f t="shared" si="5"/>
        <v>84594</v>
      </c>
      <c r="W28" s="230">
        <v>7552</v>
      </c>
    </row>
    <row r="29" spans="1:23" ht="39.75" customHeight="1">
      <c r="A29" s="185" t="s">
        <v>257</v>
      </c>
      <c r="B29" s="75">
        <f t="shared" si="0"/>
        <v>32797</v>
      </c>
      <c r="C29" s="106">
        <f t="shared" si="1"/>
        <v>1035.1100086461684</v>
      </c>
      <c r="D29" s="75">
        <v>25277</v>
      </c>
      <c r="E29" s="417">
        <v>20702</v>
      </c>
      <c r="F29" s="417">
        <v>1668</v>
      </c>
      <c r="G29" s="417">
        <v>2817</v>
      </c>
      <c r="H29" s="417">
        <v>0</v>
      </c>
      <c r="I29" s="423">
        <v>90</v>
      </c>
      <c r="J29" s="313">
        <v>6472</v>
      </c>
      <c r="K29" s="313">
        <v>0</v>
      </c>
      <c r="L29" s="313">
        <v>1048</v>
      </c>
      <c r="M29" s="93"/>
      <c r="N29" s="75">
        <f t="shared" si="2"/>
        <v>28932</v>
      </c>
      <c r="O29" s="75">
        <f t="shared" si="3"/>
        <v>913.1262850306719</v>
      </c>
      <c r="P29" s="76">
        <f aca="true" t="shared" si="6" ref="P29:P36">(W29/(D29+J29+L29))*100</f>
        <v>17.04119279202366</v>
      </c>
      <c r="Q29" s="9"/>
      <c r="R29" s="232">
        <v>84639</v>
      </c>
      <c r="S29" s="232">
        <v>0</v>
      </c>
      <c r="T29" s="232">
        <v>2168</v>
      </c>
      <c r="U29" s="232">
        <f t="shared" si="5"/>
        <v>86807</v>
      </c>
      <c r="W29" s="230">
        <v>5589</v>
      </c>
    </row>
    <row r="30" spans="1:23" ht="39.75" customHeight="1">
      <c r="A30" s="183" t="s">
        <v>258</v>
      </c>
      <c r="B30" s="78">
        <f t="shared" si="0"/>
        <v>24360</v>
      </c>
      <c r="C30" s="411">
        <f t="shared" si="1"/>
        <v>954.1743659646473</v>
      </c>
      <c r="D30" s="78">
        <v>19904</v>
      </c>
      <c r="E30" s="418">
        <v>17264</v>
      </c>
      <c r="F30" s="418">
        <v>570</v>
      </c>
      <c r="G30" s="418">
        <v>2029</v>
      </c>
      <c r="H30" s="418">
        <v>0</v>
      </c>
      <c r="I30" s="424">
        <v>41</v>
      </c>
      <c r="J30" s="77">
        <v>3631</v>
      </c>
      <c r="K30" s="77">
        <v>0</v>
      </c>
      <c r="L30" s="77">
        <v>825</v>
      </c>
      <c r="M30" s="93"/>
      <c r="N30" s="78">
        <f t="shared" si="2"/>
        <v>21506</v>
      </c>
      <c r="O30" s="78">
        <f t="shared" si="3"/>
        <v>842.3839866352918</v>
      </c>
      <c r="P30" s="79">
        <f t="shared" si="6"/>
        <v>14.236453201970441</v>
      </c>
      <c r="Q30" s="9"/>
      <c r="R30" s="232">
        <v>65449</v>
      </c>
      <c r="S30" s="232">
        <v>0</v>
      </c>
      <c r="T30" s="232">
        <v>4496</v>
      </c>
      <c r="U30" s="232">
        <f t="shared" si="5"/>
        <v>69945</v>
      </c>
      <c r="W30" s="230">
        <v>3468</v>
      </c>
    </row>
    <row r="31" spans="1:23" ht="39.75" customHeight="1">
      <c r="A31" s="182" t="s">
        <v>259</v>
      </c>
      <c r="B31" s="92">
        <f t="shared" si="0"/>
        <v>30056</v>
      </c>
      <c r="C31" s="412">
        <f t="shared" si="1"/>
        <v>1016.1433108265613</v>
      </c>
      <c r="D31" s="92">
        <v>25506</v>
      </c>
      <c r="E31" s="419">
        <v>20738</v>
      </c>
      <c r="F31" s="419">
        <v>797</v>
      </c>
      <c r="G31" s="419">
        <v>3523</v>
      </c>
      <c r="H31" s="419">
        <v>20</v>
      </c>
      <c r="I31" s="425">
        <v>428</v>
      </c>
      <c r="J31" s="312">
        <v>1387</v>
      </c>
      <c r="K31" s="312">
        <v>0</v>
      </c>
      <c r="L31" s="312">
        <v>3163</v>
      </c>
      <c r="M31" s="93"/>
      <c r="N31" s="92">
        <f t="shared" si="2"/>
        <v>23370</v>
      </c>
      <c r="O31" s="92">
        <f t="shared" si="3"/>
        <v>790.1007843364632</v>
      </c>
      <c r="P31" s="80">
        <f t="shared" si="6"/>
        <v>24.08171413361725</v>
      </c>
      <c r="Q31" s="9"/>
      <c r="R31" s="232">
        <v>79915</v>
      </c>
      <c r="S31" s="232">
        <v>0</v>
      </c>
      <c r="T31" s="232">
        <v>1122</v>
      </c>
      <c r="U31" s="232">
        <f t="shared" si="5"/>
        <v>81037</v>
      </c>
      <c r="W31" s="230">
        <v>7238</v>
      </c>
    </row>
    <row r="32" spans="1:23" ht="39.75" customHeight="1">
      <c r="A32" s="185" t="s">
        <v>260</v>
      </c>
      <c r="B32" s="75">
        <f t="shared" si="0"/>
        <v>16067</v>
      </c>
      <c r="C32" s="106">
        <f t="shared" si="1"/>
        <v>984.7029971633175</v>
      </c>
      <c r="D32" s="75">
        <v>12721</v>
      </c>
      <c r="E32" s="417">
        <v>10667</v>
      </c>
      <c r="F32" s="417">
        <v>123</v>
      </c>
      <c r="G32" s="417">
        <v>1681</v>
      </c>
      <c r="H32" s="417">
        <v>0</v>
      </c>
      <c r="I32" s="423">
        <v>250</v>
      </c>
      <c r="J32" s="313">
        <v>3098</v>
      </c>
      <c r="K32" s="313">
        <v>0</v>
      </c>
      <c r="L32" s="313">
        <v>248</v>
      </c>
      <c r="M32" s="93"/>
      <c r="N32" s="75">
        <f t="shared" si="2"/>
        <v>14138</v>
      </c>
      <c r="O32" s="75">
        <f t="shared" si="3"/>
        <v>866.4798016988226</v>
      </c>
      <c r="P32" s="76">
        <f t="shared" si="6"/>
        <v>18.79006659612871</v>
      </c>
      <c r="Q32" s="9"/>
      <c r="R32" s="232">
        <v>42061</v>
      </c>
      <c r="S32" s="232">
        <v>0</v>
      </c>
      <c r="T32" s="232">
        <v>2642</v>
      </c>
      <c r="U32" s="232">
        <f t="shared" si="5"/>
        <v>44703</v>
      </c>
      <c r="W32" s="230">
        <v>3019</v>
      </c>
    </row>
    <row r="33" spans="1:23" ht="39.75" customHeight="1">
      <c r="A33" s="185" t="s">
        <v>261</v>
      </c>
      <c r="B33" s="75">
        <f t="shared" si="0"/>
        <v>15016</v>
      </c>
      <c r="C33" s="106">
        <f t="shared" si="1"/>
        <v>840.2550198606496</v>
      </c>
      <c r="D33" s="75">
        <v>12907</v>
      </c>
      <c r="E33" s="417">
        <v>9636</v>
      </c>
      <c r="F33" s="417">
        <v>965</v>
      </c>
      <c r="G33" s="417">
        <v>2215</v>
      </c>
      <c r="H33" s="417">
        <v>0</v>
      </c>
      <c r="I33" s="423">
        <v>91</v>
      </c>
      <c r="J33" s="313">
        <v>395</v>
      </c>
      <c r="K33" s="313">
        <v>45</v>
      </c>
      <c r="L33" s="313">
        <v>1669</v>
      </c>
      <c r="M33" s="93"/>
      <c r="N33" s="75">
        <f t="shared" si="2"/>
        <v>11132</v>
      </c>
      <c r="O33" s="75">
        <f t="shared" si="3"/>
        <v>622.9168141375034</v>
      </c>
      <c r="P33" s="76">
        <f t="shared" si="6"/>
        <v>29.102932335849307</v>
      </c>
      <c r="Q33" s="9"/>
      <c r="R33" s="232">
        <v>44846</v>
      </c>
      <c r="S33" s="232">
        <v>1188</v>
      </c>
      <c r="T33" s="232">
        <v>2927</v>
      </c>
      <c r="U33" s="232">
        <f t="shared" si="5"/>
        <v>48961</v>
      </c>
      <c r="W33" s="230">
        <v>4357</v>
      </c>
    </row>
    <row r="34" spans="1:23" ht="39.75" customHeight="1">
      <c r="A34" s="185" t="s">
        <v>262</v>
      </c>
      <c r="B34" s="75">
        <f t="shared" si="0"/>
        <v>22594</v>
      </c>
      <c r="C34" s="106">
        <f t="shared" si="1"/>
        <v>898.1105255500797</v>
      </c>
      <c r="D34" s="75">
        <v>20654</v>
      </c>
      <c r="E34" s="417">
        <v>14475</v>
      </c>
      <c r="F34" s="417">
        <v>536</v>
      </c>
      <c r="G34" s="417">
        <v>5526</v>
      </c>
      <c r="H34" s="417">
        <v>0</v>
      </c>
      <c r="I34" s="423">
        <v>117</v>
      </c>
      <c r="J34" s="313">
        <v>1186</v>
      </c>
      <c r="K34" s="313">
        <v>0</v>
      </c>
      <c r="L34" s="313">
        <v>754</v>
      </c>
      <c r="M34" s="93"/>
      <c r="N34" s="75">
        <f t="shared" si="2"/>
        <v>16314</v>
      </c>
      <c r="O34" s="75">
        <f t="shared" si="3"/>
        <v>648.4807963983359</v>
      </c>
      <c r="P34" s="76">
        <f t="shared" si="6"/>
        <v>28.874922545808623</v>
      </c>
      <c r="Q34" s="9"/>
      <c r="R34" s="232">
        <v>66176</v>
      </c>
      <c r="S34" s="232">
        <v>0</v>
      </c>
      <c r="T34" s="232">
        <v>2748</v>
      </c>
      <c r="U34" s="232">
        <f t="shared" si="5"/>
        <v>68924</v>
      </c>
      <c r="W34" s="230">
        <v>6524</v>
      </c>
    </row>
    <row r="35" spans="1:23" ht="39.75" customHeight="1">
      <c r="A35" s="187" t="s">
        <v>263</v>
      </c>
      <c r="B35" s="78">
        <f t="shared" si="0"/>
        <v>27811</v>
      </c>
      <c r="C35" s="411">
        <f t="shared" si="1"/>
        <v>950.9219183040075</v>
      </c>
      <c r="D35" s="78">
        <v>23486</v>
      </c>
      <c r="E35" s="418">
        <v>16990</v>
      </c>
      <c r="F35" s="418">
        <v>1360</v>
      </c>
      <c r="G35" s="418">
        <v>4811</v>
      </c>
      <c r="H35" s="418">
        <v>6</v>
      </c>
      <c r="I35" s="424">
        <v>319</v>
      </c>
      <c r="J35" s="77">
        <v>2689</v>
      </c>
      <c r="K35" s="77">
        <v>0</v>
      </c>
      <c r="L35" s="77">
        <v>1636</v>
      </c>
      <c r="M35" s="93"/>
      <c r="N35" s="78">
        <f t="shared" si="2"/>
        <v>21364</v>
      </c>
      <c r="O35" s="78">
        <f t="shared" si="3"/>
        <v>730.4841919616991</v>
      </c>
      <c r="P35" s="79">
        <f t="shared" si="6"/>
        <v>25.209449498399916</v>
      </c>
      <c r="Q35" s="9"/>
      <c r="R35" s="232">
        <v>78888</v>
      </c>
      <c r="S35" s="232">
        <v>0</v>
      </c>
      <c r="T35" s="232">
        <v>1239</v>
      </c>
      <c r="U35" s="232">
        <f t="shared" si="5"/>
        <v>80127</v>
      </c>
      <c r="W35" s="230">
        <v>7011</v>
      </c>
    </row>
    <row r="36" spans="1:23" ht="39.75" customHeight="1">
      <c r="A36" s="185" t="s">
        <v>264</v>
      </c>
      <c r="B36" s="75">
        <f t="shared" si="0"/>
        <v>25395</v>
      </c>
      <c r="C36" s="106">
        <f t="shared" si="1"/>
        <v>1023.4226566311199</v>
      </c>
      <c r="D36" s="75">
        <v>21588</v>
      </c>
      <c r="E36" s="417">
        <v>16845</v>
      </c>
      <c r="F36" s="417">
        <v>369</v>
      </c>
      <c r="G36" s="417">
        <v>4374</v>
      </c>
      <c r="H36" s="417">
        <v>0</v>
      </c>
      <c r="I36" s="423">
        <v>0</v>
      </c>
      <c r="J36" s="313">
        <v>3807</v>
      </c>
      <c r="K36" s="313">
        <v>0</v>
      </c>
      <c r="L36" s="313">
        <v>0</v>
      </c>
      <c r="M36" s="93"/>
      <c r="N36" s="312">
        <f t="shared" si="2"/>
        <v>21021</v>
      </c>
      <c r="O36" s="75">
        <f t="shared" si="3"/>
        <v>847.1497406986718</v>
      </c>
      <c r="P36" s="76">
        <f t="shared" si="6"/>
        <v>33.17582201220713</v>
      </c>
      <c r="Q36" s="9"/>
      <c r="R36" s="232">
        <v>66812</v>
      </c>
      <c r="S36" s="232">
        <v>0</v>
      </c>
      <c r="T36" s="232">
        <v>1171</v>
      </c>
      <c r="U36" s="232">
        <f t="shared" si="5"/>
        <v>67983</v>
      </c>
      <c r="W36" s="230">
        <v>8425</v>
      </c>
    </row>
    <row r="37" spans="1:23" ht="39.75" customHeight="1">
      <c r="A37" s="185" t="s">
        <v>265</v>
      </c>
      <c r="B37" s="75">
        <f t="shared" si="0"/>
        <v>19944</v>
      </c>
      <c r="C37" s="106">
        <f t="shared" si="1"/>
        <v>816.9776007058844</v>
      </c>
      <c r="D37" s="75">
        <v>17937</v>
      </c>
      <c r="E37" s="417">
        <v>11953</v>
      </c>
      <c r="F37" s="417">
        <v>834</v>
      </c>
      <c r="G37" s="417">
        <v>2888</v>
      </c>
      <c r="H37" s="417">
        <v>1715</v>
      </c>
      <c r="I37" s="423">
        <v>547</v>
      </c>
      <c r="J37" s="313">
        <v>534</v>
      </c>
      <c r="K37" s="313">
        <v>0</v>
      </c>
      <c r="L37" s="313">
        <v>1473</v>
      </c>
      <c r="M37" s="93"/>
      <c r="N37" s="75">
        <f t="shared" si="2"/>
        <v>15583</v>
      </c>
      <c r="O37" s="75">
        <f t="shared" si="3"/>
        <v>638.3354368130664</v>
      </c>
      <c r="P37" s="76">
        <f>(W37/(D37+J37+L37))*100</f>
        <v>23.932009626955477</v>
      </c>
      <c r="Q37" s="9"/>
      <c r="R37" s="232">
        <v>66247</v>
      </c>
      <c r="S37" s="232">
        <v>0</v>
      </c>
      <c r="T37" s="232">
        <v>635</v>
      </c>
      <c r="U37" s="232">
        <f t="shared" si="5"/>
        <v>66882</v>
      </c>
      <c r="W37" s="230">
        <v>4773</v>
      </c>
    </row>
    <row r="38" spans="1:23" ht="39.75" customHeight="1">
      <c r="A38" s="185" t="s">
        <v>266</v>
      </c>
      <c r="B38" s="75">
        <f t="shared" si="0"/>
        <v>17604</v>
      </c>
      <c r="C38" s="106">
        <f t="shared" si="1"/>
        <v>825.5333855896029</v>
      </c>
      <c r="D38" s="75">
        <v>16269</v>
      </c>
      <c r="E38" s="417">
        <v>11640</v>
      </c>
      <c r="F38" s="417">
        <v>1702</v>
      </c>
      <c r="G38" s="417">
        <v>2495</v>
      </c>
      <c r="H38" s="417">
        <v>0</v>
      </c>
      <c r="I38" s="423">
        <v>432</v>
      </c>
      <c r="J38" s="313">
        <v>0</v>
      </c>
      <c r="K38" s="313">
        <v>0</v>
      </c>
      <c r="L38" s="313">
        <v>1335</v>
      </c>
      <c r="M38" s="93"/>
      <c r="N38" s="75">
        <f t="shared" si="2"/>
        <v>13774</v>
      </c>
      <c r="O38" s="75">
        <f t="shared" si="3"/>
        <v>645.9268832714832</v>
      </c>
      <c r="P38" s="76">
        <f>(W38/(D38+L38))*100</f>
        <v>23.57986821177005</v>
      </c>
      <c r="Q38" s="9"/>
      <c r="R38" s="232">
        <v>57326</v>
      </c>
      <c r="S38" s="232">
        <v>0</v>
      </c>
      <c r="T38" s="232">
        <v>1097</v>
      </c>
      <c r="U38" s="232">
        <f t="shared" si="5"/>
        <v>58423</v>
      </c>
      <c r="W38" s="230">
        <v>4151</v>
      </c>
    </row>
    <row r="39" spans="1:23" ht="39.75" customHeight="1">
      <c r="A39" s="185" t="s">
        <v>267</v>
      </c>
      <c r="B39" s="75">
        <f t="shared" si="0"/>
        <v>29322</v>
      </c>
      <c r="C39" s="106">
        <f t="shared" si="1"/>
        <v>993.4611203559411</v>
      </c>
      <c r="D39" s="75">
        <v>27624</v>
      </c>
      <c r="E39" s="417">
        <v>22343</v>
      </c>
      <c r="F39" s="417">
        <v>1487</v>
      </c>
      <c r="G39" s="417">
        <v>3517</v>
      </c>
      <c r="H39" s="417">
        <v>11</v>
      </c>
      <c r="I39" s="423">
        <v>266</v>
      </c>
      <c r="J39" s="313">
        <v>0</v>
      </c>
      <c r="K39" s="313">
        <v>0</v>
      </c>
      <c r="L39" s="313">
        <v>1698</v>
      </c>
      <c r="M39" s="93"/>
      <c r="N39" s="75">
        <f t="shared" si="2"/>
        <v>24107</v>
      </c>
      <c r="O39" s="75">
        <f t="shared" si="3"/>
        <v>816.7712716874931</v>
      </c>
      <c r="P39" s="76">
        <f>(W39/(D39+L39))*100</f>
        <v>20.145283404951915</v>
      </c>
      <c r="Q39" s="9"/>
      <c r="R39" s="232">
        <v>79392</v>
      </c>
      <c r="S39" s="232">
        <v>0</v>
      </c>
      <c r="T39" s="232">
        <v>1471</v>
      </c>
      <c r="U39" s="232">
        <f t="shared" si="5"/>
        <v>80863</v>
      </c>
      <c r="W39" s="230">
        <v>5907</v>
      </c>
    </row>
    <row r="40" spans="1:23" ht="39.75" customHeight="1" thickBot="1">
      <c r="A40" s="186" t="s">
        <v>151</v>
      </c>
      <c r="B40" s="81">
        <f t="shared" si="0"/>
        <v>13121</v>
      </c>
      <c r="C40" s="413">
        <f t="shared" si="1"/>
        <v>786.5210634608785</v>
      </c>
      <c r="D40" s="81">
        <v>12415</v>
      </c>
      <c r="E40" s="420">
        <v>10229</v>
      </c>
      <c r="F40" s="420">
        <v>424</v>
      </c>
      <c r="G40" s="420">
        <v>1413</v>
      </c>
      <c r="H40" s="420">
        <v>0</v>
      </c>
      <c r="I40" s="426">
        <v>349</v>
      </c>
      <c r="J40" s="430">
        <v>434</v>
      </c>
      <c r="K40" s="430">
        <v>0</v>
      </c>
      <c r="L40" s="430">
        <v>272</v>
      </c>
      <c r="M40" s="94"/>
      <c r="N40" s="81">
        <f t="shared" si="2"/>
        <v>11436</v>
      </c>
      <c r="O40" s="81">
        <f t="shared" si="3"/>
        <v>685.5159577576867</v>
      </c>
      <c r="P40" s="82">
        <f>(W40/(D40+J40+L40))*100</f>
        <v>13.748952061580672</v>
      </c>
      <c r="Q40" s="9"/>
      <c r="R40" s="232">
        <v>44322</v>
      </c>
      <c r="S40" s="232">
        <v>0</v>
      </c>
      <c r="T40" s="232">
        <v>1383</v>
      </c>
      <c r="U40" s="232">
        <f t="shared" si="5"/>
        <v>45705</v>
      </c>
      <c r="W40" s="230">
        <v>1804</v>
      </c>
    </row>
    <row r="41" spans="1:17" ht="33" customHeight="1">
      <c r="A41" s="65" t="s">
        <v>222</v>
      </c>
      <c r="B41" s="106"/>
      <c r="C41" s="106"/>
      <c r="D41" s="106"/>
      <c r="E41" s="106"/>
      <c r="F41" s="106"/>
      <c r="G41" s="106"/>
      <c r="H41" s="107"/>
      <c r="I41" s="106"/>
      <c r="J41" s="106"/>
      <c r="K41" s="107"/>
      <c r="L41" s="106"/>
      <c r="M41" s="108"/>
      <c r="N41" s="106"/>
      <c r="O41" s="106"/>
      <c r="P41" s="109"/>
      <c r="Q41" s="9"/>
    </row>
    <row r="42" spans="1:25" s="12" customFormat="1" ht="30" customHeight="1" thickBot="1">
      <c r="A42" s="65" t="s">
        <v>314</v>
      </c>
      <c r="F42" s="5"/>
      <c r="G42" s="5"/>
      <c r="H42" s="5"/>
      <c r="I42" s="66"/>
      <c r="K42" s="6"/>
      <c r="L42" s="27" t="s">
        <v>122</v>
      </c>
      <c r="N42" s="6"/>
      <c r="O42" s="6"/>
      <c r="P42" s="6"/>
      <c r="Q42" s="6"/>
      <c r="R42" s="233"/>
      <c r="S42" s="233"/>
      <c r="T42" s="233"/>
      <c r="U42" s="233"/>
      <c r="V42" s="136"/>
      <c r="W42" s="136"/>
      <c r="X42" s="9"/>
      <c r="Y42" s="9"/>
    </row>
    <row r="43" spans="1:25" s="14" customFormat="1" ht="18.75" customHeight="1" thickBot="1">
      <c r="A43" s="502" t="s">
        <v>36</v>
      </c>
      <c r="B43" s="144" t="s">
        <v>192</v>
      </c>
      <c r="C43" s="142"/>
      <c r="D43" s="129"/>
      <c r="E43" s="129"/>
      <c r="F43" s="129"/>
      <c r="G43" s="129"/>
      <c r="H43" s="129"/>
      <c r="I43" s="129"/>
      <c r="J43" s="129"/>
      <c r="K43" s="129"/>
      <c r="L43" s="130"/>
      <c r="N43" s="498" t="s">
        <v>194</v>
      </c>
      <c r="O43" s="498" t="s">
        <v>157</v>
      </c>
      <c r="P43" s="510" t="s">
        <v>123</v>
      </c>
      <c r="R43" s="512" t="s">
        <v>50</v>
      </c>
      <c r="S43" s="513"/>
      <c r="T43" s="513"/>
      <c r="U43" s="514"/>
      <c r="V43" s="188"/>
      <c r="W43" s="494"/>
      <c r="X43" s="9"/>
      <c r="Y43" s="9"/>
    </row>
    <row r="44" spans="1:25" s="14" customFormat="1" ht="18.75" customHeight="1">
      <c r="A44" s="503"/>
      <c r="B44" s="504" t="s">
        <v>145</v>
      </c>
      <c r="C44" s="506" t="s">
        <v>315</v>
      </c>
      <c r="D44" s="144" t="s">
        <v>167</v>
      </c>
      <c r="E44" s="145"/>
      <c r="F44" s="145"/>
      <c r="G44" s="145"/>
      <c r="H44" s="145"/>
      <c r="I44" s="145"/>
      <c r="J44" s="496" t="s">
        <v>168</v>
      </c>
      <c r="K44" s="500" t="s">
        <v>169</v>
      </c>
      <c r="L44" s="500" t="s">
        <v>170</v>
      </c>
      <c r="N44" s="499"/>
      <c r="O44" s="499"/>
      <c r="P44" s="511"/>
      <c r="R44" s="492" t="s">
        <v>156</v>
      </c>
      <c r="S44" s="493"/>
      <c r="T44" s="494" t="s">
        <v>142</v>
      </c>
      <c r="U44" s="315"/>
      <c r="V44" s="188"/>
      <c r="W44" s="509"/>
      <c r="X44" s="9"/>
      <c r="Y44" s="9"/>
    </row>
    <row r="45" spans="1:25" s="14" customFormat="1" ht="36" customHeight="1" thickBot="1">
      <c r="A45" s="503"/>
      <c r="B45" s="505"/>
      <c r="C45" s="507"/>
      <c r="D45" s="138" t="s">
        <v>35</v>
      </c>
      <c r="E45" s="134" t="s">
        <v>155</v>
      </c>
      <c r="F45" s="133" t="s">
        <v>154</v>
      </c>
      <c r="G45" s="133" t="s">
        <v>153</v>
      </c>
      <c r="H45" s="132" t="s">
        <v>158</v>
      </c>
      <c r="I45" s="143" t="s">
        <v>152</v>
      </c>
      <c r="J45" s="497"/>
      <c r="K45" s="501"/>
      <c r="L45" s="501"/>
      <c r="N45" s="499"/>
      <c r="O45" s="499"/>
      <c r="P45" s="511"/>
      <c r="R45" s="220" t="s">
        <v>50</v>
      </c>
      <c r="S45" s="220" t="s">
        <v>51</v>
      </c>
      <c r="T45" s="495"/>
      <c r="U45" s="315"/>
      <c r="V45" s="188"/>
      <c r="W45" s="495"/>
      <c r="X45" s="9"/>
      <c r="Y45" s="9"/>
    </row>
    <row r="46" spans="1:23" ht="39.75" customHeight="1">
      <c r="A46" s="184" t="s">
        <v>268</v>
      </c>
      <c r="B46" s="73">
        <f aca="true" t="shared" si="7" ref="B46:B71">SUM(D46,J46,K46,L46)</f>
        <v>13861</v>
      </c>
      <c r="C46" s="410">
        <f>(B46*1000000)/(U46*365)</f>
        <v>922.8067278808667</v>
      </c>
      <c r="D46" s="73">
        <v>11147</v>
      </c>
      <c r="E46" s="416">
        <v>9157</v>
      </c>
      <c r="F46" s="416">
        <v>975</v>
      </c>
      <c r="G46" s="416">
        <v>941</v>
      </c>
      <c r="H46" s="416">
        <v>2</v>
      </c>
      <c r="I46" s="422">
        <v>72</v>
      </c>
      <c r="J46" s="428">
        <v>1637</v>
      </c>
      <c r="K46" s="428">
        <v>0</v>
      </c>
      <c r="L46" s="428">
        <v>1077</v>
      </c>
      <c r="M46" s="93"/>
      <c r="N46" s="73">
        <f aca="true" t="shared" si="8" ref="N46:N68">B46-G46-L46</f>
        <v>11843</v>
      </c>
      <c r="O46" s="73">
        <f>(N46*1000000)/(U46*365)</f>
        <v>788.4568269456103</v>
      </c>
      <c r="P46" s="74">
        <f>(W46/(D46+J46+L46))*100</f>
        <v>17.27869562080658</v>
      </c>
      <c r="Q46" s="9"/>
      <c r="R46" s="232">
        <v>39769</v>
      </c>
      <c r="S46" s="232">
        <v>0</v>
      </c>
      <c r="T46" s="232">
        <v>1383</v>
      </c>
      <c r="U46" s="230">
        <f>SUM(R46:T46)</f>
        <v>41152</v>
      </c>
      <c r="W46" s="230">
        <v>2395</v>
      </c>
    </row>
    <row r="47" spans="1:23" ht="39.75" customHeight="1">
      <c r="A47" s="185" t="s">
        <v>269</v>
      </c>
      <c r="B47" s="75">
        <f t="shared" si="7"/>
        <v>18378</v>
      </c>
      <c r="C47" s="106">
        <f aca="true" t="shared" si="9" ref="C47:C70">(B47*1000000)/(U47*365)</f>
        <v>1056.0791352540396</v>
      </c>
      <c r="D47" s="75">
        <v>16252</v>
      </c>
      <c r="E47" s="417">
        <v>12782</v>
      </c>
      <c r="F47" s="417">
        <v>578</v>
      </c>
      <c r="G47" s="417">
        <v>2670</v>
      </c>
      <c r="H47" s="417">
        <v>12</v>
      </c>
      <c r="I47" s="423">
        <v>210</v>
      </c>
      <c r="J47" s="313">
        <v>1387</v>
      </c>
      <c r="K47" s="313">
        <v>0</v>
      </c>
      <c r="L47" s="313">
        <v>739</v>
      </c>
      <c r="M47" s="93"/>
      <c r="N47" s="75">
        <f t="shared" si="8"/>
        <v>14969</v>
      </c>
      <c r="O47" s="75">
        <f aca="true" t="shared" si="10" ref="O47:O71">(N47*1000000)/(U47*365)</f>
        <v>860.1832939176037</v>
      </c>
      <c r="P47" s="76">
        <f aca="true" t="shared" si="11" ref="P47:P67">(W47/(D47+J47+L47))*100</f>
        <v>20.649689846555663</v>
      </c>
      <c r="Q47" s="9"/>
      <c r="R47" s="232">
        <v>46740</v>
      </c>
      <c r="S47" s="232">
        <v>0</v>
      </c>
      <c r="T47" s="232">
        <v>937</v>
      </c>
      <c r="U47" s="230">
        <f aca="true" t="shared" si="12" ref="U47:U71">SUM(R47:T47)</f>
        <v>47677</v>
      </c>
      <c r="W47" s="230">
        <v>3795</v>
      </c>
    </row>
    <row r="48" spans="1:23" ht="39.75" customHeight="1">
      <c r="A48" s="185" t="s">
        <v>270</v>
      </c>
      <c r="B48" s="75">
        <f t="shared" si="7"/>
        <v>7885</v>
      </c>
      <c r="C48" s="106">
        <f t="shared" si="9"/>
        <v>1507.8341401568646</v>
      </c>
      <c r="D48" s="75">
        <v>7626</v>
      </c>
      <c r="E48" s="417">
        <v>6764</v>
      </c>
      <c r="F48" s="417">
        <v>317</v>
      </c>
      <c r="G48" s="417">
        <v>503</v>
      </c>
      <c r="H48" s="417">
        <v>3</v>
      </c>
      <c r="I48" s="423">
        <v>39</v>
      </c>
      <c r="J48" s="313">
        <v>102</v>
      </c>
      <c r="K48" s="313">
        <v>0</v>
      </c>
      <c r="L48" s="313">
        <v>157</v>
      </c>
      <c r="M48" s="93"/>
      <c r="N48" s="75">
        <f t="shared" si="8"/>
        <v>7225</v>
      </c>
      <c r="O48" s="75">
        <f t="shared" si="10"/>
        <v>1381.6235463073363</v>
      </c>
      <c r="P48" s="76">
        <f>(W48/(D48+J48+L48))*100</f>
        <v>10.221940393151554</v>
      </c>
      <c r="Q48" s="9"/>
      <c r="R48" s="232">
        <v>13917</v>
      </c>
      <c r="S48" s="232">
        <v>0</v>
      </c>
      <c r="T48" s="232">
        <v>410</v>
      </c>
      <c r="U48" s="230">
        <f t="shared" si="12"/>
        <v>14327</v>
      </c>
      <c r="W48" s="230">
        <v>806</v>
      </c>
    </row>
    <row r="49" spans="1:23" ht="39.75" customHeight="1">
      <c r="A49" s="185" t="s">
        <v>271</v>
      </c>
      <c r="B49" s="75">
        <f t="shared" si="7"/>
        <v>2306</v>
      </c>
      <c r="C49" s="106">
        <f t="shared" si="9"/>
        <v>787.3639355904888</v>
      </c>
      <c r="D49" s="75">
        <v>1982</v>
      </c>
      <c r="E49" s="417">
        <v>1505</v>
      </c>
      <c r="F49" s="417">
        <v>293</v>
      </c>
      <c r="G49" s="417">
        <v>147</v>
      </c>
      <c r="H49" s="417">
        <v>0</v>
      </c>
      <c r="I49" s="423">
        <v>37</v>
      </c>
      <c r="J49" s="313">
        <v>0</v>
      </c>
      <c r="K49" s="313">
        <v>0</v>
      </c>
      <c r="L49" s="313">
        <v>324</v>
      </c>
      <c r="M49" s="93"/>
      <c r="N49" s="75">
        <f t="shared" si="8"/>
        <v>1835</v>
      </c>
      <c r="O49" s="75">
        <f t="shared" si="10"/>
        <v>626.545022466846</v>
      </c>
      <c r="P49" s="76">
        <f>(W49/(D49+J49+L49))*100</f>
        <v>22.59323503902862</v>
      </c>
      <c r="Q49" s="9"/>
      <c r="R49" s="232">
        <v>7777</v>
      </c>
      <c r="S49" s="232">
        <v>0</v>
      </c>
      <c r="T49" s="232">
        <v>247</v>
      </c>
      <c r="U49" s="230">
        <f t="shared" si="12"/>
        <v>8024</v>
      </c>
      <c r="W49" s="230">
        <v>521</v>
      </c>
    </row>
    <row r="50" spans="1:23" ht="39.75" customHeight="1">
      <c r="A50" s="185" t="s">
        <v>272</v>
      </c>
      <c r="B50" s="75">
        <f t="shared" si="7"/>
        <v>8908</v>
      </c>
      <c r="C50" s="106">
        <f t="shared" si="9"/>
        <v>1091.9189052863314</v>
      </c>
      <c r="D50" s="75">
        <v>6759</v>
      </c>
      <c r="E50" s="417">
        <v>5694</v>
      </c>
      <c r="F50" s="417">
        <v>57</v>
      </c>
      <c r="G50" s="417">
        <v>825</v>
      </c>
      <c r="H50" s="417">
        <v>10</v>
      </c>
      <c r="I50" s="423">
        <v>173</v>
      </c>
      <c r="J50" s="313">
        <v>209</v>
      </c>
      <c r="K50" s="313">
        <v>0</v>
      </c>
      <c r="L50" s="313">
        <v>1940</v>
      </c>
      <c r="M50" s="93"/>
      <c r="N50" s="75">
        <f t="shared" si="8"/>
        <v>6143</v>
      </c>
      <c r="O50" s="75">
        <f t="shared" si="10"/>
        <v>752.992572426351</v>
      </c>
      <c r="P50" s="76">
        <f t="shared" si="11"/>
        <v>38.807813201616526</v>
      </c>
      <c r="Q50" s="9"/>
      <c r="R50" s="232">
        <v>21908</v>
      </c>
      <c r="S50" s="232">
        <v>0</v>
      </c>
      <c r="T50" s="232">
        <v>443</v>
      </c>
      <c r="U50" s="230">
        <f t="shared" si="12"/>
        <v>22351</v>
      </c>
      <c r="W50" s="230">
        <v>3457</v>
      </c>
    </row>
    <row r="51" spans="1:23" ht="39.75" customHeight="1">
      <c r="A51" s="182" t="s">
        <v>273</v>
      </c>
      <c r="B51" s="92">
        <f t="shared" si="7"/>
        <v>10564</v>
      </c>
      <c r="C51" s="412">
        <f t="shared" si="9"/>
        <v>848.1060116458026</v>
      </c>
      <c r="D51" s="92">
        <v>9004</v>
      </c>
      <c r="E51" s="419">
        <v>7959</v>
      </c>
      <c r="F51" s="419">
        <v>84</v>
      </c>
      <c r="G51" s="419">
        <v>725</v>
      </c>
      <c r="H51" s="419">
        <v>17</v>
      </c>
      <c r="I51" s="425">
        <v>219</v>
      </c>
      <c r="J51" s="312">
        <v>322</v>
      </c>
      <c r="K51" s="312">
        <v>0</v>
      </c>
      <c r="L51" s="312">
        <v>1238</v>
      </c>
      <c r="M51" s="93"/>
      <c r="N51" s="92">
        <f t="shared" si="8"/>
        <v>8601</v>
      </c>
      <c r="O51" s="92">
        <f t="shared" si="10"/>
        <v>690.5111516627743</v>
      </c>
      <c r="P51" s="80">
        <f t="shared" si="11"/>
        <v>26.429382809541842</v>
      </c>
      <c r="Q51" s="9"/>
      <c r="R51" s="232">
        <v>33754</v>
      </c>
      <c r="S51" s="232">
        <v>0</v>
      </c>
      <c r="T51" s="232">
        <v>372</v>
      </c>
      <c r="U51" s="230">
        <f t="shared" si="12"/>
        <v>34126</v>
      </c>
      <c r="W51" s="230">
        <v>2792</v>
      </c>
    </row>
    <row r="52" spans="1:24" ht="39.75" customHeight="1">
      <c r="A52" s="185" t="s">
        <v>274</v>
      </c>
      <c r="B52" s="75">
        <f t="shared" si="7"/>
        <v>6448</v>
      </c>
      <c r="C52" s="106">
        <f t="shared" si="9"/>
        <v>757.8940934685115</v>
      </c>
      <c r="D52" s="75">
        <v>5509</v>
      </c>
      <c r="E52" s="417">
        <v>4202</v>
      </c>
      <c r="F52" s="417">
        <v>213</v>
      </c>
      <c r="G52" s="417">
        <v>359</v>
      </c>
      <c r="H52" s="417">
        <v>584</v>
      </c>
      <c r="I52" s="423">
        <v>151</v>
      </c>
      <c r="J52" s="313">
        <v>40</v>
      </c>
      <c r="K52" s="313">
        <v>0</v>
      </c>
      <c r="L52" s="313">
        <v>899</v>
      </c>
      <c r="M52" s="93"/>
      <c r="N52" s="75">
        <f t="shared" si="8"/>
        <v>5190</v>
      </c>
      <c r="O52" s="75">
        <f t="shared" si="10"/>
        <v>610.0295200219564</v>
      </c>
      <c r="P52" s="76">
        <f t="shared" si="11"/>
        <v>19.52543424317618</v>
      </c>
      <c r="Q52" s="9"/>
      <c r="R52" s="232">
        <v>22976</v>
      </c>
      <c r="S52" s="232">
        <v>0</v>
      </c>
      <c r="T52" s="232">
        <v>333</v>
      </c>
      <c r="U52" s="230">
        <f t="shared" si="12"/>
        <v>23309</v>
      </c>
      <c r="W52" s="230">
        <v>1259</v>
      </c>
      <c r="X52" s="12"/>
    </row>
    <row r="53" spans="1:24" ht="39.75" customHeight="1">
      <c r="A53" s="185" t="s">
        <v>275</v>
      </c>
      <c r="B53" s="75">
        <f t="shared" si="7"/>
        <v>6916</v>
      </c>
      <c r="C53" s="106">
        <f t="shared" si="9"/>
        <v>778.5333719072829</v>
      </c>
      <c r="D53" s="75">
        <v>6449</v>
      </c>
      <c r="E53" s="417">
        <v>4285</v>
      </c>
      <c r="F53" s="417">
        <v>412</v>
      </c>
      <c r="G53" s="417">
        <v>902</v>
      </c>
      <c r="H53" s="417">
        <v>671</v>
      </c>
      <c r="I53" s="423">
        <v>179</v>
      </c>
      <c r="J53" s="313">
        <v>104</v>
      </c>
      <c r="K53" s="313">
        <v>363</v>
      </c>
      <c r="L53" s="313">
        <v>0</v>
      </c>
      <c r="M53" s="93"/>
      <c r="N53" s="75">
        <f t="shared" si="8"/>
        <v>6014</v>
      </c>
      <c r="O53" s="75">
        <f t="shared" si="10"/>
        <v>676.9953294751879</v>
      </c>
      <c r="P53" s="76">
        <f>(W53/(D53+J53))*100</f>
        <v>16.053715855333436</v>
      </c>
      <c r="Q53" s="9"/>
      <c r="R53" s="232">
        <v>20931</v>
      </c>
      <c r="S53" s="232">
        <v>2984</v>
      </c>
      <c r="T53" s="232">
        <v>423</v>
      </c>
      <c r="U53" s="230">
        <f t="shared" si="12"/>
        <v>24338</v>
      </c>
      <c r="W53" s="230">
        <v>1052</v>
      </c>
      <c r="X53" s="14"/>
    </row>
    <row r="54" spans="1:24" ht="39.75" customHeight="1">
      <c r="A54" s="185" t="s">
        <v>276</v>
      </c>
      <c r="B54" s="75">
        <f t="shared" si="7"/>
        <v>14725</v>
      </c>
      <c r="C54" s="106">
        <f t="shared" si="9"/>
        <v>1005.6202047367614</v>
      </c>
      <c r="D54" s="75">
        <v>14332</v>
      </c>
      <c r="E54" s="417">
        <v>11242</v>
      </c>
      <c r="F54" s="417">
        <v>1401</v>
      </c>
      <c r="G54" s="417">
        <v>1144</v>
      </c>
      <c r="H54" s="417">
        <v>0</v>
      </c>
      <c r="I54" s="423">
        <v>545</v>
      </c>
      <c r="J54" s="313">
        <v>0</v>
      </c>
      <c r="K54" s="313">
        <v>0</v>
      </c>
      <c r="L54" s="313">
        <v>393</v>
      </c>
      <c r="M54" s="93"/>
      <c r="N54" s="75">
        <f t="shared" si="8"/>
        <v>13188</v>
      </c>
      <c r="O54" s="75">
        <f t="shared" si="10"/>
        <v>900.653260446072</v>
      </c>
      <c r="P54" s="76">
        <f>(W54/(D54+L54))*100</f>
        <v>10.438030560271647</v>
      </c>
      <c r="Q54" s="9"/>
      <c r="R54" s="232">
        <v>38919</v>
      </c>
      <c r="S54" s="232">
        <v>0</v>
      </c>
      <c r="T54" s="232">
        <v>1198</v>
      </c>
      <c r="U54" s="230">
        <f t="shared" si="12"/>
        <v>40117</v>
      </c>
      <c r="W54" s="230">
        <v>1537</v>
      </c>
      <c r="X54" s="14"/>
    </row>
    <row r="55" spans="1:24" ht="39.75" customHeight="1">
      <c r="A55" s="183" t="s">
        <v>277</v>
      </c>
      <c r="B55" s="78">
        <f t="shared" si="7"/>
        <v>8411</v>
      </c>
      <c r="C55" s="411">
        <f t="shared" si="9"/>
        <v>761.0752234770578</v>
      </c>
      <c r="D55" s="78">
        <v>7456</v>
      </c>
      <c r="E55" s="418">
        <v>5723</v>
      </c>
      <c r="F55" s="418">
        <v>321</v>
      </c>
      <c r="G55" s="418">
        <v>676</v>
      </c>
      <c r="H55" s="418">
        <v>653</v>
      </c>
      <c r="I55" s="424">
        <v>83</v>
      </c>
      <c r="J55" s="77">
        <v>170</v>
      </c>
      <c r="K55" s="77">
        <v>0</v>
      </c>
      <c r="L55" s="77">
        <v>785</v>
      </c>
      <c r="M55" s="93"/>
      <c r="N55" s="78">
        <f t="shared" si="8"/>
        <v>6950</v>
      </c>
      <c r="O55" s="78">
        <f t="shared" si="10"/>
        <v>628.875615642082</v>
      </c>
      <c r="P55" s="79">
        <f t="shared" si="11"/>
        <v>18.844370467245277</v>
      </c>
      <c r="Q55" s="9"/>
      <c r="R55" s="232">
        <v>29779</v>
      </c>
      <c r="S55" s="232">
        <v>0</v>
      </c>
      <c r="T55" s="232">
        <v>499</v>
      </c>
      <c r="U55" s="230">
        <f t="shared" si="12"/>
        <v>30278</v>
      </c>
      <c r="W55" s="230">
        <v>1585</v>
      </c>
      <c r="X55" s="14"/>
    </row>
    <row r="56" spans="1:23" ht="39.75" customHeight="1">
      <c r="A56" s="182" t="s">
        <v>278</v>
      </c>
      <c r="B56" s="92">
        <f t="shared" si="7"/>
        <v>13417</v>
      </c>
      <c r="C56" s="412">
        <f t="shared" si="9"/>
        <v>969.7384084205414</v>
      </c>
      <c r="D56" s="92">
        <v>12697</v>
      </c>
      <c r="E56" s="419">
        <v>10287</v>
      </c>
      <c r="F56" s="419">
        <v>541</v>
      </c>
      <c r="G56" s="419">
        <v>1683</v>
      </c>
      <c r="H56" s="419">
        <v>0</v>
      </c>
      <c r="I56" s="425">
        <v>186</v>
      </c>
      <c r="J56" s="312">
        <v>104</v>
      </c>
      <c r="K56" s="312">
        <v>0</v>
      </c>
      <c r="L56" s="312">
        <v>616</v>
      </c>
      <c r="M56" s="94"/>
      <c r="N56" s="312">
        <f t="shared" si="8"/>
        <v>11118</v>
      </c>
      <c r="O56" s="92">
        <f t="shared" si="10"/>
        <v>803.5739453543697</v>
      </c>
      <c r="P56" s="80">
        <f>(W56/(D56+J56))*100</f>
        <v>18.6704163737208</v>
      </c>
      <c r="Q56" s="9"/>
      <c r="R56" s="232">
        <v>36691</v>
      </c>
      <c r="S56" s="232">
        <v>0</v>
      </c>
      <c r="T56" s="232">
        <v>1215</v>
      </c>
      <c r="U56" s="230">
        <f t="shared" si="12"/>
        <v>37906</v>
      </c>
      <c r="W56" s="230">
        <v>2390</v>
      </c>
    </row>
    <row r="57" spans="1:23" ht="39.75" customHeight="1">
      <c r="A57" s="185" t="s">
        <v>279</v>
      </c>
      <c r="B57" s="75">
        <f t="shared" si="7"/>
        <v>2739</v>
      </c>
      <c r="C57" s="106">
        <f t="shared" si="9"/>
        <v>1594.5834230856558</v>
      </c>
      <c r="D57" s="75">
        <v>1888</v>
      </c>
      <c r="E57" s="417">
        <v>1318</v>
      </c>
      <c r="F57" s="417">
        <v>93</v>
      </c>
      <c r="G57" s="417">
        <v>27</v>
      </c>
      <c r="H57" s="417">
        <v>195</v>
      </c>
      <c r="I57" s="423">
        <v>255</v>
      </c>
      <c r="J57" s="313">
        <v>851</v>
      </c>
      <c r="K57" s="313">
        <v>0</v>
      </c>
      <c r="L57" s="313">
        <v>0</v>
      </c>
      <c r="M57" s="94"/>
      <c r="N57" s="313">
        <f t="shared" si="8"/>
        <v>2712</v>
      </c>
      <c r="O57" s="75">
        <f t="shared" si="10"/>
        <v>1578.8646379730917</v>
      </c>
      <c r="P57" s="76">
        <f>(W57/(D57+J57))*100</f>
        <v>40.89083607155896</v>
      </c>
      <c r="Q57" s="9"/>
      <c r="R57" s="232">
        <v>4498</v>
      </c>
      <c r="S57" s="232">
        <v>0</v>
      </c>
      <c r="T57" s="232">
        <v>208</v>
      </c>
      <c r="U57" s="230">
        <f t="shared" si="12"/>
        <v>4706</v>
      </c>
      <c r="W57" s="230">
        <v>1120</v>
      </c>
    </row>
    <row r="58" spans="1:23" ht="39.75" customHeight="1">
      <c r="A58" s="185" t="s">
        <v>280</v>
      </c>
      <c r="B58" s="75">
        <f t="shared" si="7"/>
        <v>8917</v>
      </c>
      <c r="C58" s="106">
        <f t="shared" si="9"/>
        <v>967.9518596735754</v>
      </c>
      <c r="D58" s="75">
        <v>8539</v>
      </c>
      <c r="E58" s="417">
        <v>6249</v>
      </c>
      <c r="F58" s="417">
        <v>306</v>
      </c>
      <c r="G58" s="417">
        <v>1813</v>
      </c>
      <c r="H58" s="417">
        <v>8</v>
      </c>
      <c r="I58" s="423">
        <v>163</v>
      </c>
      <c r="J58" s="313">
        <v>0</v>
      </c>
      <c r="K58" s="313">
        <v>378</v>
      </c>
      <c r="L58" s="313">
        <v>0</v>
      </c>
      <c r="M58" s="94"/>
      <c r="N58" s="313">
        <f t="shared" si="8"/>
        <v>7104</v>
      </c>
      <c r="O58" s="75">
        <f t="shared" si="10"/>
        <v>771.148369532475</v>
      </c>
      <c r="P58" s="76">
        <f>(W58/(D58+J58))*100</f>
        <v>21.27883827146036</v>
      </c>
      <c r="Q58" s="9"/>
      <c r="R58" s="232">
        <v>23390</v>
      </c>
      <c r="S58" s="232">
        <v>1674</v>
      </c>
      <c r="T58" s="232">
        <v>175</v>
      </c>
      <c r="U58" s="230">
        <f t="shared" si="12"/>
        <v>25239</v>
      </c>
      <c r="W58" s="230">
        <v>1817</v>
      </c>
    </row>
    <row r="59" spans="1:23" ht="39.75" customHeight="1">
      <c r="A59" s="185" t="s">
        <v>281</v>
      </c>
      <c r="B59" s="75">
        <f t="shared" si="7"/>
        <v>16251</v>
      </c>
      <c r="C59" s="106">
        <f t="shared" si="9"/>
        <v>892.6795988297554</v>
      </c>
      <c r="D59" s="75">
        <v>15740</v>
      </c>
      <c r="E59" s="417">
        <v>11736</v>
      </c>
      <c r="F59" s="417">
        <v>359</v>
      </c>
      <c r="G59" s="417">
        <v>3614</v>
      </c>
      <c r="H59" s="417">
        <v>11</v>
      </c>
      <c r="I59" s="423">
        <v>20</v>
      </c>
      <c r="J59" s="313">
        <v>397</v>
      </c>
      <c r="K59" s="313">
        <v>114</v>
      </c>
      <c r="L59" s="313">
        <v>0</v>
      </c>
      <c r="M59" s="94"/>
      <c r="N59" s="313">
        <f t="shared" si="8"/>
        <v>12637</v>
      </c>
      <c r="O59" s="75">
        <f t="shared" si="10"/>
        <v>694.159872648552</v>
      </c>
      <c r="P59" s="76">
        <f>(W59/(D59+J59))*100</f>
        <v>23.57315486149842</v>
      </c>
      <c r="Q59" s="9"/>
      <c r="R59" s="232">
        <v>48045</v>
      </c>
      <c r="S59" s="232">
        <v>393</v>
      </c>
      <c r="T59" s="232">
        <v>1438</v>
      </c>
      <c r="U59" s="230">
        <f t="shared" si="12"/>
        <v>49876</v>
      </c>
      <c r="W59" s="230">
        <v>3804</v>
      </c>
    </row>
    <row r="60" spans="1:23" ht="39.75" customHeight="1">
      <c r="A60" s="187" t="s">
        <v>282</v>
      </c>
      <c r="B60" s="78">
        <f t="shared" si="7"/>
        <v>11954</v>
      </c>
      <c r="C60" s="411">
        <f t="shared" si="9"/>
        <v>1521.8012606991706</v>
      </c>
      <c r="D60" s="78">
        <v>9120</v>
      </c>
      <c r="E60" s="418">
        <v>8247</v>
      </c>
      <c r="F60" s="418">
        <v>192</v>
      </c>
      <c r="G60" s="418">
        <v>549</v>
      </c>
      <c r="H60" s="418">
        <v>0</v>
      </c>
      <c r="I60" s="424">
        <v>132</v>
      </c>
      <c r="J60" s="77">
        <v>2834</v>
      </c>
      <c r="K60" s="77">
        <v>0</v>
      </c>
      <c r="L60" s="77">
        <v>0</v>
      </c>
      <c r="M60" s="94"/>
      <c r="N60" s="78">
        <f t="shared" si="8"/>
        <v>11405</v>
      </c>
      <c r="O60" s="78">
        <f t="shared" si="10"/>
        <v>1451.9109401266555</v>
      </c>
      <c r="P60" s="79">
        <f t="shared" si="11"/>
        <v>8.248285092855948</v>
      </c>
      <c r="Q60" s="9"/>
      <c r="R60" s="232">
        <v>21248</v>
      </c>
      <c r="S60" s="232">
        <v>0</v>
      </c>
      <c r="T60" s="232">
        <v>273</v>
      </c>
      <c r="U60" s="230">
        <f t="shared" si="12"/>
        <v>21521</v>
      </c>
      <c r="W60" s="230">
        <v>986</v>
      </c>
    </row>
    <row r="61" spans="1:23" ht="39.75" customHeight="1">
      <c r="A61" s="185" t="s">
        <v>283</v>
      </c>
      <c r="B61" s="75">
        <f t="shared" si="7"/>
        <v>11395</v>
      </c>
      <c r="C61" s="106">
        <f t="shared" si="9"/>
        <v>1278.1649163640443</v>
      </c>
      <c r="D61" s="75">
        <v>8341</v>
      </c>
      <c r="E61" s="417">
        <v>7489</v>
      </c>
      <c r="F61" s="417">
        <v>167</v>
      </c>
      <c r="G61" s="417">
        <v>637</v>
      </c>
      <c r="H61" s="417">
        <v>0</v>
      </c>
      <c r="I61" s="423">
        <v>48</v>
      </c>
      <c r="J61" s="313">
        <v>2498</v>
      </c>
      <c r="K61" s="313">
        <v>0</v>
      </c>
      <c r="L61" s="313">
        <v>556</v>
      </c>
      <c r="M61" s="94"/>
      <c r="N61" s="75">
        <f t="shared" si="8"/>
        <v>10202</v>
      </c>
      <c r="O61" s="75">
        <f t="shared" si="10"/>
        <v>1144.3473871650706</v>
      </c>
      <c r="P61" s="76">
        <f t="shared" si="11"/>
        <v>15.787626151820975</v>
      </c>
      <c r="Q61" s="9"/>
      <c r="R61" s="232">
        <v>24153</v>
      </c>
      <c r="S61" s="232">
        <v>0</v>
      </c>
      <c r="T61" s="232">
        <v>272</v>
      </c>
      <c r="U61" s="230">
        <f t="shared" si="12"/>
        <v>24425</v>
      </c>
      <c r="W61" s="230">
        <v>1799</v>
      </c>
    </row>
    <row r="62" spans="1:23" ht="39.75" customHeight="1">
      <c r="A62" s="185" t="s">
        <v>284</v>
      </c>
      <c r="B62" s="75">
        <f t="shared" si="7"/>
        <v>16559</v>
      </c>
      <c r="C62" s="106">
        <f t="shared" si="9"/>
        <v>1050.3107674137898</v>
      </c>
      <c r="D62" s="75">
        <v>13941</v>
      </c>
      <c r="E62" s="417">
        <v>10614</v>
      </c>
      <c r="F62" s="417">
        <v>506</v>
      </c>
      <c r="G62" s="417">
        <v>2709</v>
      </c>
      <c r="H62" s="417">
        <v>0</v>
      </c>
      <c r="I62" s="423">
        <v>112</v>
      </c>
      <c r="J62" s="313">
        <v>1963</v>
      </c>
      <c r="K62" s="313">
        <v>0</v>
      </c>
      <c r="L62" s="313">
        <v>655</v>
      </c>
      <c r="M62" s="94"/>
      <c r="N62" s="75">
        <f t="shared" si="8"/>
        <v>13195</v>
      </c>
      <c r="O62" s="75">
        <f t="shared" si="10"/>
        <v>836.9376517920741</v>
      </c>
      <c r="P62" s="76">
        <f t="shared" si="11"/>
        <v>21.975964732169817</v>
      </c>
      <c r="Q62" s="9"/>
      <c r="R62" s="232">
        <v>42306</v>
      </c>
      <c r="S62" s="232">
        <v>0</v>
      </c>
      <c r="T62" s="232">
        <v>888</v>
      </c>
      <c r="U62" s="230">
        <f t="shared" si="12"/>
        <v>43194</v>
      </c>
      <c r="W62" s="230">
        <v>3639</v>
      </c>
    </row>
    <row r="63" spans="1:23" ht="39.75" customHeight="1">
      <c r="A63" s="94" t="s">
        <v>285</v>
      </c>
      <c r="B63" s="75">
        <f t="shared" si="7"/>
        <v>10446</v>
      </c>
      <c r="C63" s="106">
        <f t="shared" si="9"/>
        <v>1160.6447433770695</v>
      </c>
      <c r="D63" s="75">
        <v>8330</v>
      </c>
      <c r="E63" s="417">
        <v>6979</v>
      </c>
      <c r="F63" s="417">
        <v>12</v>
      </c>
      <c r="G63" s="417">
        <v>1255</v>
      </c>
      <c r="H63" s="417">
        <v>13</v>
      </c>
      <c r="I63" s="423">
        <v>71</v>
      </c>
      <c r="J63" s="313">
        <v>1477</v>
      </c>
      <c r="K63" s="313">
        <v>0</v>
      </c>
      <c r="L63" s="313">
        <v>639</v>
      </c>
      <c r="M63" s="94"/>
      <c r="N63" s="75">
        <f t="shared" si="8"/>
        <v>8552</v>
      </c>
      <c r="O63" s="75">
        <f t="shared" si="10"/>
        <v>950.2042739192705</v>
      </c>
      <c r="P63" s="76">
        <f t="shared" si="11"/>
        <v>19.059927244878423</v>
      </c>
      <c r="Q63" s="9"/>
      <c r="R63" s="232">
        <v>24202</v>
      </c>
      <c r="S63" s="232">
        <v>0</v>
      </c>
      <c r="T63" s="232">
        <v>456</v>
      </c>
      <c r="U63" s="230">
        <f t="shared" si="12"/>
        <v>24658</v>
      </c>
      <c r="W63" s="230">
        <v>1991</v>
      </c>
    </row>
    <row r="64" spans="1:23" ht="39.75" customHeight="1">
      <c r="A64" s="185" t="s">
        <v>286</v>
      </c>
      <c r="B64" s="75">
        <f t="shared" si="7"/>
        <v>8959</v>
      </c>
      <c r="C64" s="106">
        <f t="shared" si="9"/>
        <v>1070.5807772256317</v>
      </c>
      <c r="D64" s="75">
        <v>6296</v>
      </c>
      <c r="E64" s="417">
        <v>6013</v>
      </c>
      <c r="F64" s="417">
        <v>66</v>
      </c>
      <c r="G64" s="417">
        <v>217</v>
      </c>
      <c r="H64" s="417">
        <v>0</v>
      </c>
      <c r="I64" s="423">
        <v>0</v>
      </c>
      <c r="J64" s="313">
        <v>1412</v>
      </c>
      <c r="K64" s="313">
        <v>0</v>
      </c>
      <c r="L64" s="313">
        <v>1251</v>
      </c>
      <c r="M64" s="94"/>
      <c r="N64" s="75">
        <f t="shared" si="8"/>
        <v>7491</v>
      </c>
      <c r="O64" s="75">
        <f t="shared" si="10"/>
        <v>895.1580089515801</v>
      </c>
      <c r="P64" s="76">
        <f>(W64/(D64+J64+L64))*100</f>
        <v>17.97075566469472</v>
      </c>
      <c r="Q64" s="9"/>
      <c r="R64" s="232">
        <v>22669</v>
      </c>
      <c r="S64" s="232">
        <v>0</v>
      </c>
      <c r="T64" s="232">
        <v>258</v>
      </c>
      <c r="U64" s="230">
        <f t="shared" si="12"/>
        <v>22927</v>
      </c>
      <c r="W64" s="230">
        <v>1610</v>
      </c>
    </row>
    <row r="65" spans="1:23" ht="39.75" customHeight="1">
      <c r="A65" s="187" t="s">
        <v>287</v>
      </c>
      <c r="B65" s="78">
        <f t="shared" si="7"/>
        <v>4680</v>
      </c>
      <c r="C65" s="411">
        <f t="shared" si="9"/>
        <v>999.4479544952201</v>
      </c>
      <c r="D65" s="78">
        <v>3945</v>
      </c>
      <c r="E65" s="418">
        <v>2873</v>
      </c>
      <c r="F65" s="418">
        <v>58</v>
      </c>
      <c r="G65" s="418">
        <v>876</v>
      </c>
      <c r="H65" s="418">
        <v>0</v>
      </c>
      <c r="I65" s="424">
        <v>138</v>
      </c>
      <c r="J65" s="77">
        <v>735</v>
      </c>
      <c r="K65" s="77">
        <v>0</v>
      </c>
      <c r="L65" s="77">
        <v>0</v>
      </c>
      <c r="M65" s="94"/>
      <c r="N65" s="77">
        <f t="shared" si="8"/>
        <v>3804</v>
      </c>
      <c r="O65" s="78">
        <f t="shared" si="10"/>
        <v>812.3717989102173</v>
      </c>
      <c r="P65" s="79">
        <f>(W65/(D65+J65+L65))*100</f>
        <v>20.363247863247864</v>
      </c>
      <c r="Q65" s="9"/>
      <c r="R65" s="232">
        <v>12731</v>
      </c>
      <c r="S65" s="232">
        <v>0</v>
      </c>
      <c r="T65" s="232">
        <v>98</v>
      </c>
      <c r="U65" s="230">
        <f t="shared" si="12"/>
        <v>12829</v>
      </c>
      <c r="W65" s="230">
        <v>953</v>
      </c>
    </row>
    <row r="66" spans="1:23" ht="39.75" customHeight="1">
      <c r="A66" s="185" t="s">
        <v>288</v>
      </c>
      <c r="B66" s="75">
        <f t="shared" si="7"/>
        <v>10576</v>
      </c>
      <c r="C66" s="106">
        <f t="shared" si="9"/>
        <v>777.464983384406</v>
      </c>
      <c r="D66" s="75">
        <v>8618</v>
      </c>
      <c r="E66" s="417">
        <v>6577</v>
      </c>
      <c r="F66" s="417">
        <v>100</v>
      </c>
      <c r="G66" s="417">
        <v>1429</v>
      </c>
      <c r="H66" s="417">
        <v>16</v>
      </c>
      <c r="I66" s="423">
        <v>496</v>
      </c>
      <c r="J66" s="313">
        <v>2</v>
      </c>
      <c r="K66" s="313">
        <v>0</v>
      </c>
      <c r="L66" s="313">
        <v>1956</v>
      </c>
      <c r="M66" s="94"/>
      <c r="N66" s="75">
        <f t="shared" si="8"/>
        <v>7191</v>
      </c>
      <c r="O66" s="75">
        <f t="shared" si="10"/>
        <v>528.6262004082132</v>
      </c>
      <c r="P66" s="76">
        <f t="shared" si="11"/>
        <v>29.51021180030257</v>
      </c>
      <c r="Q66" s="9"/>
      <c r="R66" s="232">
        <v>36175</v>
      </c>
      <c r="S66" s="232">
        <v>0</v>
      </c>
      <c r="T66" s="232">
        <v>1094</v>
      </c>
      <c r="U66" s="230">
        <f t="shared" si="12"/>
        <v>37269</v>
      </c>
      <c r="W66" s="230">
        <v>3121</v>
      </c>
    </row>
    <row r="67" spans="1:23" ht="39.75" customHeight="1">
      <c r="A67" s="185" t="s">
        <v>289</v>
      </c>
      <c r="B67" s="75">
        <f t="shared" si="7"/>
        <v>18583</v>
      </c>
      <c r="C67" s="106">
        <f t="shared" si="9"/>
        <v>856.4466703751857</v>
      </c>
      <c r="D67" s="75">
        <v>14755</v>
      </c>
      <c r="E67" s="417">
        <v>11424</v>
      </c>
      <c r="F67" s="417">
        <v>965</v>
      </c>
      <c r="G67" s="417">
        <v>2256</v>
      </c>
      <c r="H67" s="417">
        <v>20</v>
      </c>
      <c r="I67" s="423">
        <v>90</v>
      </c>
      <c r="J67" s="313">
        <v>3828</v>
      </c>
      <c r="K67" s="313">
        <v>0</v>
      </c>
      <c r="L67" s="313">
        <v>0</v>
      </c>
      <c r="M67" s="94"/>
      <c r="N67" s="75">
        <f t="shared" si="8"/>
        <v>16327</v>
      </c>
      <c r="O67" s="75">
        <f t="shared" si="10"/>
        <v>752.4729477057341</v>
      </c>
      <c r="P67" s="76">
        <f t="shared" si="11"/>
        <v>15.449604477210354</v>
      </c>
      <c r="Q67" s="9"/>
      <c r="R67" s="232">
        <v>57416</v>
      </c>
      <c r="S67" s="232">
        <v>0</v>
      </c>
      <c r="T67" s="232">
        <v>2030</v>
      </c>
      <c r="U67" s="230">
        <f t="shared" si="12"/>
        <v>59446</v>
      </c>
      <c r="W67" s="230">
        <v>2871</v>
      </c>
    </row>
    <row r="68" spans="1:23" ht="39.75" customHeight="1">
      <c r="A68" s="185" t="s">
        <v>290</v>
      </c>
      <c r="B68" s="75">
        <f t="shared" si="7"/>
        <v>1628</v>
      </c>
      <c r="C68" s="106">
        <f t="shared" si="9"/>
        <v>704.7359729187455</v>
      </c>
      <c r="D68" s="75">
        <v>1183</v>
      </c>
      <c r="E68" s="417">
        <v>1066</v>
      </c>
      <c r="F68" s="417">
        <v>8</v>
      </c>
      <c r="G68" s="417">
        <v>109</v>
      </c>
      <c r="H68" s="417">
        <v>0</v>
      </c>
      <c r="I68" s="423">
        <v>0</v>
      </c>
      <c r="J68" s="313">
        <v>356</v>
      </c>
      <c r="K68" s="313">
        <v>0</v>
      </c>
      <c r="L68" s="313">
        <v>89</v>
      </c>
      <c r="M68" s="94"/>
      <c r="N68" s="75">
        <f t="shared" si="8"/>
        <v>1430</v>
      </c>
      <c r="O68" s="75">
        <f t="shared" si="10"/>
        <v>619.0248410772764</v>
      </c>
      <c r="P68" s="76">
        <f>(W68/(D68+J68))*100</f>
        <v>19.68810916179337</v>
      </c>
      <c r="Q68" s="9"/>
      <c r="R68" s="232">
        <v>6279</v>
      </c>
      <c r="S68" s="232">
        <v>0</v>
      </c>
      <c r="T68" s="232">
        <v>50</v>
      </c>
      <c r="U68" s="230">
        <f t="shared" si="12"/>
        <v>6329</v>
      </c>
      <c r="W68" s="230">
        <v>303</v>
      </c>
    </row>
    <row r="69" spans="1:23" ht="39.75" customHeight="1">
      <c r="A69" s="185" t="s">
        <v>291</v>
      </c>
      <c r="B69" s="75">
        <f t="shared" si="7"/>
        <v>1161</v>
      </c>
      <c r="C69" s="106">
        <f t="shared" si="9"/>
        <v>755.539647935444</v>
      </c>
      <c r="D69" s="75">
        <v>879</v>
      </c>
      <c r="E69" s="417">
        <v>800</v>
      </c>
      <c r="F69" s="417">
        <v>6</v>
      </c>
      <c r="G69" s="417">
        <v>73</v>
      </c>
      <c r="H69" s="417">
        <v>0</v>
      </c>
      <c r="I69" s="423">
        <v>0</v>
      </c>
      <c r="J69" s="313">
        <v>267</v>
      </c>
      <c r="K69" s="313">
        <v>15</v>
      </c>
      <c r="L69" s="313">
        <v>0</v>
      </c>
      <c r="M69" s="94"/>
      <c r="N69" s="75">
        <f>B69-G69-L69</f>
        <v>1088</v>
      </c>
      <c r="O69" s="75">
        <f t="shared" si="10"/>
        <v>708.0337096931637</v>
      </c>
      <c r="P69" s="76">
        <f>(W69/(D69+J69))*100</f>
        <v>14.74694589877836</v>
      </c>
      <c r="Q69" s="9"/>
      <c r="R69" s="232">
        <v>3421</v>
      </c>
      <c r="S69" s="232">
        <v>757</v>
      </c>
      <c r="T69" s="232">
        <v>32</v>
      </c>
      <c r="U69" s="230">
        <f t="shared" si="12"/>
        <v>4210</v>
      </c>
      <c r="W69" s="230">
        <v>169</v>
      </c>
    </row>
    <row r="70" spans="1:23" ht="39.75" customHeight="1">
      <c r="A70" s="187" t="s">
        <v>292</v>
      </c>
      <c r="B70" s="78">
        <f t="shared" si="7"/>
        <v>394</v>
      </c>
      <c r="C70" s="411">
        <f t="shared" si="9"/>
        <v>734.821003944534</v>
      </c>
      <c r="D70" s="78">
        <v>261</v>
      </c>
      <c r="E70" s="418">
        <v>228</v>
      </c>
      <c r="F70" s="418">
        <v>2</v>
      </c>
      <c r="G70" s="418">
        <v>31</v>
      </c>
      <c r="H70" s="418">
        <v>0</v>
      </c>
      <c r="I70" s="424">
        <v>0</v>
      </c>
      <c r="J70" s="77">
        <v>97</v>
      </c>
      <c r="K70" s="77">
        <v>0</v>
      </c>
      <c r="L70" s="77">
        <v>36</v>
      </c>
      <c r="M70" s="94"/>
      <c r="N70" s="75">
        <f>B70-G70-L70</f>
        <v>327</v>
      </c>
      <c r="O70" s="78">
        <f t="shared" si="10"/>
        <v>609.8641327153874</v>
      </c>
      <c r="P70" s="79">
        <f>(W70/(D70+J70))*100</f>
        <v>25.69832402234637</v>
      </c>
      <c r="Q70" s="9"/>
      <c r="R70" s="232">
        <v>1465</v>
      </c>
      <c r="S70" s="232">
        <v>0</v>
      </c>
      <c r="T70" s="232">
        <v>4</v>
      </c>
      <c r="U70" s="230">
        <f t="shared" si="12"/>
        <v>1469</v>
      </c>
      <c r="W70" s="230">
        <v>92</v>
      </c>
    </row>
    <row r="71" spans="1:23" ht="39.75" customHeight="1" thickBot="1">
      <c r="A71" s="112" t="s">
        <v>293</v>
      </c>
      <c r="B71" s="189">
        <f t="shared" si="7"/>
        <v>7526</v>
      </c>
      <c r="C71" s="414">
        <f>(B71*1000000)/(U71*365)</f>
        <v>875.4746128648005</v>
      </c>
      <c r="D71" s="189">
        <v>6786</v>
      </c>
      <c r="E71" s="421">
        <v>4811</v>
      </c>
      <c r="F71" s="421">
        <v>127</v>
      </c>
      <c r="G71" s="421">
        <v>1819</v>
      </c>
      <c r="H71" s="421">
        <v>27</v>
      </c>
      <c r="I71" s="427">
        <v>2</v>
      </c>
      <c r="J71" s="429">
        <v>410</v>
      </c>
      <c r="K71" s="429">
        <v>314</v>
      </c>
      <c r="L71" s="429">
        <v>16</v>
      </c>
      <c r="M71" s="94"/>
      <c r="N71" s="189">
        <f>B71-G71-L71</f>
        <v>5691</v>
      </c>
      <c r="O71" s="189">
        <f t="shared" si="10"/>
        <v>662.0151503871352</v>
      </c>
      <c r="P71" s="190">
        <f>(W71/(D71+J71+L71))*100</f>
        <v>34.45646145313367</v>
      </c>
      <c r="Q71" s="9"/>
      <c r="R71" s="232">
        <v>21538</v>
      </c>
      <c r="S71" s="232">
        <v>803</v>
      </c>
      <c r="T71" s="232">
        <v>1211</v>
      </c>
      <c r="U71" s="230">
        <f t="shared" si="12"/>
        <v>23552</v>
      </c>
      <c r="W71" s="230">
        <v>2485</v>
      </c>
    </row>
    <row r="72" spans="1:24" s="67" customFormat="1" ht="49.5" customHeight="1">
      <c r="A72" s="390" t="s">
        <v>38</v>
      </c>
      <c r="B72" s="70">
        <f>SUM(B6:B40)</f>
        <v>2557859</v>
      </c>
      <c r="C72" s="106">
        <f>(B72*1000000)/(U72*365)</f>
        <v>1032.0884171987511</v>
      </c>
      <c r="D72" s="70">
        <f aca="true" t="shared" si="13" ref="D72:L72">SUM(D6:D40)</f>
        <v>2152572</v>
      </c>
      <c r="E72" s="95">
        <f t="shared" si="13"/>
        <v>1691817</v>
      </c>
      <c r="F72" s="95">
        <f t="shared" si="13"/>
        <v>141807</v>
      </c>
      <c r="G72" s="95">
        <f t="shared" si="13"/>
        <v>292315</v>
      </c>
      <c r="H72" s="95">
        <f t="shared" si="13"/>
        <v>7452</v>
      </c>
      <c r="I72" s="128">
        <f t="shared" si="13"/>
        <v>19181</v>
      </c>
      <c r="J72" s="69">
        <f t="shared" si="13"/>
        <v>180070</v>
      </c>
      <c r="K72" s="69">
        <f t="shared" si="13"/>
        <v>680</v>
      </c>
      <c r="L72" s="69">
        <f t="shared" si="13"/>
        <v>224537</v>
      </c>
      <c r="M72" s="93"/>
      <c r="N72" s="70">
        <f>SUM(N6:N40)</f>
        <v>2041007</v>
      </c>
      <c r="O72" s="75">
        <f>(N72*1000000)/(U72*365)</f>
        <v>823.5401889320605</v>
      </c>
      <c r="P72" s="76">
        <f>(W72/(D72+J72+L72))*100</f>
        <v>23.071126424861145</v>
      </c>
      <c r="R72" s="231">
        <f>SUM(R6:R40)</f>
        <v>6576419</v>
      </c>
      <c r="S72" s="231">
        <f>SUM(S6:S40)</f>
        <v>2914</v>
      </c>
      <c r="T72" s="231">
        <f>SUM(T6:T40)</f>
        <v>210621</v>
      </c>
      <c r="U72" s="230">
        <f>SUM(R72:T72)</f>
        <v>6789954</v>
      </c>
      <c r="V72" s="135"/>
      <c r="W72" s="231">
        <f>SUM(W6:W40)</f>
        <v>589970</v>
      </c>
      <c r="X72" s="9"/>
    </row>
    <row r="73" spans="1:24" s="67" customFormat="1" ht="49.5" customHeight="1">
      <c r="A73" s="390" t="s">
        <v>37</v>
      </c>
      <c r="B73" s="70">
        <f>SUM(B46:B71)</f>
        <v>243587</v>
      </c>
      <c r="C73" s="106">
        <f>(B73*1000000)/(U73*365)</f>
        <v>973.8880326821642</v>
      </c>
      <c r="D73" s="70">
        <f aca="true" t="shared" si="14" ref="D73:L73">SUM(D46:D71)</f>
        <v>207835</v>
      </c>
      <c r="E73" s="95">
        <f t="shared" si="14"/>
        <v>166024</v>
      </c>
      <c r="F73" s="95">
        <f t="shared" si="14"/>
        <v>8159</v>
      </c>
      <c r="G73" s="95">
        <f t="shared" si="14"/>
        <v>27989</v>
      </c>
      <c r="H73" s="95">
        <f t="shared" si="14"/>
        <v>2242</v>
      </c>
      <c r="I73" s="128">
        <f t="shared" si="14"/>
        <v>3421</v>
      </c>
      <c r="J73" s="69">
        <f t="shared" si="14"/>
        <v>21202</v>
      </c>
      <c r="K73" s="69">
        <f t="shared" si="14"/>
        <v>1184</v>
      </c>
      <c r="L73" s="69">
        <f t="shared" si="14"/>
        <v>13366</v>
      </c>
      <c r="M73" s="93"/>
      <c r="N73" s="70">
        <f>SUM(N46:N71)</f>
        <v>202232</v>
      </c>
      <c r="O73" s="75">
        <f>(N73*1000000)/(U73*365)</f>
        <v>808.5461236657926</v>
      </c>
      <c r="P73" s="76">
        <f>(W73/(D73+J73+L73))*100</f>
        <v>19.94571024286003</v>
      </c>
      <c r="R73" s="231">
        <f>SUM(R46:R71)</f>
        <v>662697</v>
      </c>
      <c r="S73" s="231">
        <f>SUM(S46:S71)</f>
        <v>6611</v>
      </c>
      <c r="T73" s="231">
        <f>SUM(T46:T71)</f>
        <v>15947</v>
      </c>
      <c r="U73" s="230">
        <f>SUM(R73:T73)</f>
        <v>685255</v>
      </c>
      <c r="V73" s="135"/>
      <c r="W73" s="231">
        <f>SUM(W46:W71)</f>
        <v>48349</v>
      </c>
      <c r="X73" s="9"/>
    </row>
    <row r="74" spans="1:24" s="67" customFormat="1" ht="49.5" customHeight="1" thickBot="1">
      <c r="A74" s="391" t="s">
        <v>41</v>
      </c>
      <c r="B74" s="72">
        <f>SUM(B72:B73)</f>
        <v>2801446</v>
      </c>
      <c r="C74" s="413">
        <f>(B74*1000000)/(U74*365)</f>
        <v>1026.7531677773752</v>
      </c>
      <c r="D74" s="72">
        <f aca="true" t="shared" si="15" ref="D74:K74">SUM(D72:D73)</f>
        <v>2360407</v>
      </c>
      <c r="E74" s="96">
        <f t="shared" si="15"/>
        <v>1857841</v>
      </c>
      <c r="F74" s="96">
        <f t="shared" si="15"/>
        <v>149966</v>
      </c>
      <c r="G74" s="96">
        <f t="shared" si="15"/>
        <v>320304</v>
      </c>
      <c r="H74" s="96">
        <f t="shared" si="15"/>
        <v>9694</v>
      </c>
      <c r="I74" s="131">
        <f t="shared" si="15"/>
        <v>22602</v>
      </c>
      <c r="J74" s="71">
        <f>SUM(J72:J73)</f>
        <v>201272</v>
      </c>
      <c r="K74" s="71">
        <f t="shared" si="15"/>
        <v>1864</v>
      </c>
      <c r="L74" s="71">
        <f>SUM(L72:L73)</f>
        <v>237903</v>
      </c>
      <c r="M74" s="93"/>
      <c r="N74" s="72">
        <f>SUM(N72:N73)</f>
        <v>2243239</v>
      </c>
      <c r="O74" s="81">
        <f>(N74*1000000)/(U74*365)</f>
        <v>822.1656777720332</v>
      </c>
      <c r="P74" s="82">
        <f>(W74/(D74+J74+L74))*100</f>
        <v>22.800510933417918</v>
      </c>
      <c r="R74" s="231">
        <f>SUM(R72:R73)</f>
        <v>7239116</v>
      </c>
      <c r="S74" s="231">
        <f>SUM(S72:S73)</f>
        <v>9525</v>
      </c>
      <c r="T74" s="231">
        <f>SUM(T72:T73)</f>
        <v>226568</v>
      </c>
      <c r="U74" s="230">
        <f>SUM(R74:T74)</f>
        <v>7475209</v>
      </c>
      <c r="V74" s="135"/>
      <c r="W74" s="231">
        <f>SUM(W72:W73)</f>
        <v>638319</v>
      </c>
      <c r="X74" s="9"/>
    </row>
    <row r="75" ht="30" customHeight="1">
      <c r="A75" s="114" t="s">
        <v>23</v>
      </c>
    </row>
    <row r="76" spans="1:23" ht="30" customHeight="1">
      <c r="A76" s="114" t="s">
        <v>120</v>
      </c>
      <c r="W76" s="9"/>
    </row>
    <row r="77" ht="30" customHeight="1">
      <c r="A77" s="114" t="s">
        <v>193</v>
      </c>
    </row>
    <row r="82" ht="27.75" customHeight="1">
      <c r="X82" s="67"/>
    </row>
    <row r="83" ht="27.75" customHeight="1">
      <c r="X83" s="67"/>
    </row>
    <row r="84" ht="27.75" customHeight="1">
      <c r="X84" s="67"/>
    </row>
    <row r="562" spans="6:17" ht="27.75" customHeight="1">
      <c r="F562" s="3"/>
      <c r="G562" s="3"/>
      <c r="H562" s="3"/>
      <c r="I562" s="3"/>
      <c r="J562" s="3"/>
      <c r="K562" s="3"/>
      <c r="L562" s="3"/>
      <c r="N562" s="3"/>
      <c r="O562" s="3"/>
      <c r="P562" s="3"/>
      <c r="Q562" s="3"/>
    </row>
    <row r="563" spans="6:17" ht="27.75" customHeight="1">
      <c r="F563" s="3"/>
      <c r="G563" s="3"/>
      <c r="H563" s="3"/>
      <c r="I563" s="3"/>
      <c r="J563" s="3"/>
      <c r="K563" s="3"/>
      <c r="L563" s="3"/>
      <c r="N563" s="3"/>
      <c r="O563" s="3"/>
      <c r="P563" s="3"/>
      <c r="Q563" s="3"/>
    </row>
    <row r="564" spans="6:17" ht="27.75" customHeight="1">
      <c r="F564" s="3"/>
      <c r="G564" s="3"/>
      <c r="H564" s="3"/>
      <c r="I564" s="3"/>
      <c r="J564" s="3"/>
      <c r="K564" s="3"/>
      <c r="L564" s="3"/>
      <c r="N564" s="3"/>
      <c r="O564" s="3"/>
      <c r="P564" s="3"/>
      <c r="Q564" s="3"/>
    </row>
    <row r="565" spans="6:17" ht="27.75" customHeight="1">
      <c r="F565" s="3"/>
      <c r="G565" s="3"/>
      <c r="H565" s="3"/>
      <c r="I565" s="3"/>
      <c r="J565" s="3"/>
      <c r="K565" s="3"/>
      <c r="L565" s="3"/>
      <c r="N565" s="3"/>
      <c r="O565" s="3"/>
      <c r="P565" s="3"/>
      <c r="Q565" s="3"/>
    </row>
    <row r="566" spans="6:17" ht="27.75" customHeight="1">
      <c r="F566" s="3"/>
      <c r="G566" s="3"/>
      <c r="H566" s="3"/>
      <c r="I566" s="3"/>
      <c r="J566" s="3"/>
      <c r="K566" s="3"/>
      <c r="L566" s="3"/>
      <c r="N566" s="3"/>
      <c r="O566" s="3"/>
      <c r="P566" s="3"/>
      <c r="Q566" s="3"/>
    </row>
    <row r="567" spans="6:17" ht="27.75" customHeight="1"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</row>
    <row r="568" spans="6:17" ht="27.75" customHeight="1">
      <c r="F568" s="3"/>
      <c r="G568" s="3"/>
      <c r="H568" s="3"/>
      <c r="I568" s="3"/>
      <c r="J568" s="3"/>
      <c r="K568" s="3"/>
      <c r="L568" s="3"/>
      <c r="N568" s="3"/>
      <c r="O568" s="3"/>
      <c r="P568" s="3"/>
      <c r="Q568" s="3"/>
    </row>
    <row r="569" spans="6:17" ht="27.75" customHeight="1">
      <c r="F569" s="3"/>
      <c r="G569" s="3"/>
      <c r="H569" s="3"/>
      <c r="I569" s="3"/>
      <c r="J569" s="3"/>
      <c r="K569" s="3"/>
      <c r="L569" s="3"/>
      <c r="N569" s="3"/>
      <c r="O569" s="3"/>
      <c r="P569" s="3"/>
      <c r="Q569" s="3"/>
    </row>
    <row r="570" spans="6:17" ht="27.75" customHeight="1">
      <c r="F570" s="3"/>
      <c r="G570" s="3"/>
      <c r="H570" s="3"/>
      <c r="I570" s="3"/>
      <c r="J570" s="3"/>
      <c r="K570" s="3"/>
      <c r="L570" s="3"/>
      <c r="N570" s="3"/>
      <c r="O570" s="3"/>
      <c r="P570" s="3"/>
      <c r="Q570" s="3"/>
    </row>
    <row r="571" spans="6:17" ht="27.75" customHeight="1"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</row>
    <row r="572" spans="6:17" ht="27.75" customHeight="1"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</row>
    <row r="573" spans="6:17" ht="27.75" customHeight="1">
      <c r="F573" s="3"/>
      <c r="G573" s="3"/>
      <c r="H573" s="3"/>
      <c r="I573" s="3"/>
      <c r="J573" s="3"/>
      <c r="K573" s="3"/>
      <c r="L573" s="3"/>
      <c r="N573" s="3"/>
      <c r="O573" s="3"/>
      <c r="P573" s="3"/>
      <c r="Q573" s="3"/>
    </row>
    <row r="574" spans="6:17" ht="27.75" customHeight="1">
      <c r="F574" s="3"/>
      <c r="G574" s="3"/>
      <c r="H574" s="3"/>
      <c r="I574" s="3"/>
      <c r="J574" s="3"/>
      <c r="K574" s="3"/>
      <c r="L574" s="3"/>
      <c r="N574" s="3"/>
      <c r="O574" s="3"/>
      <c r="P574" s="3"/>
      <c r="Q574" s="3"/>
    </row>
    <row r="575" spans="6:17" ht="27.75" customHeight="1">
      <c r="F575" s="3"/>
      <c r="G575" s="3"/>
      <c r="H575" s="3"/>
      <c r="I575" s="3"/>
      <c r="J575" s="3"/>
      <c r="K575" s="3"/>
      <c r="L575" s="3"/>
      <c r="N575" s="3"/>
      <c r="O575" s="3"/>
      <c r="P575" s="3"/>
      <c r="Q575" s="3"/>
    </row>
    <row r="576" spans="6:17" ht="27.75" customHeight="1">
      <c r="F576" s="3"/>
      <c r="G576" s="3"/>
      <c r="H576" s="3"/>
      <c r="I576" s="3"/>
      <c r="J576" s="3"/>
      <c r="K576" s="3"/>
      <c r="L576" s="3"/>
      <c r="N576" s="3"/>
      <c r="O576" s="3"/>
      <c r="P576" s="3"/>
      <c r="Q576" s="3"/>
    </row>
    <row r="577" spans="6:17" ht="27.75" customHeight="1">
      <c r="F577" s="3"/>
      <c r="G577" s="3"/>
      <c r="H577" s="3"/>
      <c r="I577" s="3"/>
      <c r="J577" s="3"/>
      <c r="K577" s="3"/>
      <c r="L577" s="3"/>
      <c r="N577" s="3"/>
      <c r="O577" s="3"/>
      <c r="P577" s="3"/>
      <c r="Q577" s="3"/>
    </row>
    <row r="578" spans="6:17" ht="27.75" customHeight="1">
      <c r="F578" s="3"/>
      <c r="G578" s="3"/>
      <c r="H578" s="3"/>
      <c r="I578" s="3"/>
      <c r="J578" s="3"/>
      <c r="K578" s="3"/>
      <c r="L578" s="3"/>
      <c r="N578" s="3"/>
      <c r="O578" s="3"/>
      <c r="P578" s="3"/>
      <c r="Q578" s="3"/>
    </row>
    <row r="579" spans="6:17" ht="27.75" customHeight="1">
      <c r="F579" s="3"/>
      <c r="G579" s="3"/>
      <c r="H579" s="3"/>
      <c r="I579" s="3"/>
      <c r="J579" s="3"/>
      <c r="K579" s="3"/>
      <c r="L579" s="3"/>
      <c r="N579" s="3"/>
      <c r="O579" s="3"/>
      <c r="P579" s="3"/>
      <c r="Q579" s="3"/>
    </row>
    <row r="580" spans="6:17" ht="27.75" customHeight="1">
      <c r="F580" s="3"/>
      <c r="G580" s="3"/>
      <c r="H580" s="3"/>
      <c r="I580" s="3"/>
      <c r="J580" s="3"/>
      <c r="K580" s="3"/>
      <c r="L580" s="3"/>
      <c r="N580" s="3"/>
      <c r="O580" s="3"/>
      <c r="P580" s="3"/>
      <c r="Q580" s="3"/>
    </row>
    <row r="581" spans="6:17" ht="27.75" customHeight="1">
      <c r="F581" s="3"/>
      <c r="G581" s="3"/>
      <c r="H581" s="3"/>
      <c r="I581" s="3"/>
      <c r="J581" s="3"/>
      <c r="K581" s="3"/>
      <c r="L581" s="3"/>
      <c r="N581" s="3"/>
      <c r="O581" s="3"/>
      <c r="P581" s="3"/>
      <c r="Q581" s="3"/>
    </row>
    <row r="582" spans="6:17" ht="27.75" customHeight="1">
      <c r="F582" s="3"/>
      <c r="G582" s="3"/>
      <c r="H582" s="3"/>
      <c r="I582" s="3"/>
      <c r="J582" s="3"/>
      <c r="K582" s="3"/>
      <c r="L582" s="3"/>
      <c r="N582" s="3"/>
      <c r="O582" s="3"/>
      <c r="P582" s="3"/>
      <c r="Q582" s="3"/>
    </row>
    <row r="583" spans="6:17" ht="27.75" customHeight="1"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3"/>
    </row>
    <row r="584" spans="6:17" ht="27.75" customHeight="1"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3"/>
    </row>
    <row r="585" spans="6:17" ht="27.75" customHeight="1"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3"/>
    </row>
    <row r="586" spans="6:17" ht="27.75" customHeight="1">
      <c r="F586" s="3"/>
      <c r="G586" s="3"/>
      <c r="H586" s="3"/>
      <c r="I586" s="3"/>
      <c r="J586" s="3"/>
      <c r="K586" s="3"/>
      <c r="L586" s="3"/>
      <c r="N586" s="3"/>
      <c r="O586" s="3"/>
      <c r="P586" s="3"/>
      <c r="Q586" s="3"/>
    </row>
    <row r="587" spans="6:17" ht="27.75" customHeight="1">
      <c r="F587" s="3"/>
      <c r="G587" s="3"/>
      <c r="H587" s="3"/>
      <c r="I587" s="3"/>
      <c r="J587" s="3"/>
      <c r="K587" s="3"/>
      <c r="L587" s="3"/>
      <c r="N587" s="3"/>
      <c r="O587" s="3"/>
      <c r="P587" s="3"/>
      <c r="Q587" s="3"/>
    </row>
    <row r="588" spans="6:17" ht="27.75" customHeight="1">
      <c r="F588" s="3"/>
      <c r="G588" s="3"/>
      <c r="H588" s="3"/>
      <c r="I588" s="3"/>
      <c r="J588" s="3"/>
      <c r="K588" s="3"/>
      <c r="L588" s="3"/>
      <c r="N588" s="3"/>
      <c r="O588" s="3"/>
      <c r="P588" s="3"/>
      <c r="Q588" s="3"/>
    </row>
    <row r="589" spans="6:17" ht="27.75" customHeight="1">
      <c r="F589" s="3"/>
      <c r="G589" s="3"/>
      <c r="H589" s="3"/>
      <c r="I589" s="3"/>
      <c r="J589" s="3"/>
      <c r="K589" s="3"/>
      <c r="L589" s="3"/>
      <c r="N589" s="3"/>
      <c r="O589" s="3"/>
      <c r="P589" s="3"/>
      <c r="Q589" s="3"/>
    </row>
    <row r="590" spans="6:17" ht="27.75" customHeight="1">
      <c r="F590" s="3"/>
      <c r="G590" s="3"/>
      <c r="H590" s="3"/>
      <c r="I590" s="3"/>
      <c r="J590" s="3"/>
      <c r="K590" s="3"/>
      <c r="L590" s="3"/>
      <c r="N590" s="3"/>
      <c r="O590" s="3"/>
      <c r="P590" s="3"/>
      <c r="Q590" s="3"/>
    </row>
    <row r="591" spans="6:17" ht="27.75" customHeight="1">
      <c r="F591" s="3"/>
      <c r="G591" s="3"/>
      <c r="H591" s="3"/>
      <c r="I591" s="3"/>
      <c r="J591" s="3"/>
      <c r="K591" s="3"/>
      <c r="L591" s="3"/>
      <c r="N591" s="3"/>
      <c r="O591" s="3"/>
      <c r="P591" s="3"/>
      <c r="Q591" s="3"/>
    </row>
  </sheetData>
  <mergeCells count="26">
    <mergeCell ref="W3:W5"/>
    <mergeCell ref="W43:W45"/>
    <mergeCell ref="P43:P45"/>
    <mergeCell ref="O43:O45"/>
    <mergeCell ref="P3:P5"/>
    <mergeCell ref="O3:O5"/>
    <mergeCell ref="R4:S4"/>
    <mergeCell ref="T4:T5"/>
    <mergeCell ref="R3:U3"/>
    <mergeCell ref="R43:U43"/>
    <mergeCell ref="A43:A45"/>
    <mergeCell ref="A3:A5"/>
    <mergeCell ref="B4:B5"/>
    <mergeCell ref="N3:N5"/>
    <mergeCell ref="C4:C5"/>
    <mergeCell ref="J4:J5"/>
    <mergeCell ref="L4:L5"/>
    <mergeCell ref="K4:K5"/>
    <mergeCell ref="B44:B45"/>
    <mergeCell ref="C44:C45"/>
    <mergeCell ref="R44:S44"/>
    <mergeCell ref="T44:T45"/>
    <mergeCell ref="J44:J45"/>
    <mergeCell ref="N43:N45"/>
    <mergeCell ref="K44:K45"/>
    <mergeCell ref="L44:L45"/>
  </mergeCells>
  <printOptions horizontalCentered="1"/>
  <pageMargins left="0.5905511811023623" right="0.5905511811023623" top="0.5905511811023623" bottom="0.5905511811023623" header="0.3937007874015748" footer="0.3937007874015748"/>
  <pageSetup firstPageNumber="21" useFirstPageNumber="1" fitToHeight="2" horizontalDpi="600" verticalDpi="600" orientation="portrait" pageOrder="overThenDown" paperSize="9" scale="50" r:id="rId2"/>
  <headerFooter alignWithMargins="0">
    <oddFooter>&amp;C&amp;P</oddFooter>
  </headerFooter>
  <rowBreaks count="1" manualBreakCount="1">
    <brk id="40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Y76"/>
  <sheetViews>
    <sheetView view="pageBreakPreview" zoomScale="75" zoomScaleNormal="60" zoomScaleSheetLayoutView="75" workbookViewId="0" topLeftCell="A1">
      <pane xSplit="1" ySplit="6" topLeftCell="H79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M43" sqref="M43"/>
    </sheetView>
  </sheetViews>
  <sheetFormatPr defaultColWidth="8.796875" defaultRowHeight="27.75" customHeight="1"/>
  <cols>
    <col min="1" max="3" width="16.59765625" style="9" customWidth="1"/>
    <col min="4" max="4" width="15.59765625" style="9" customWidth="1"/>
    <col min="5" max="7" width="11.59765625" style="9" customWidth="1"/>
    <col min="8" max="8" width="15.59765625" style="9" customWidth="1"/>
    <col min="9" max="11" width="10.59765625" style="9" customWidth="1"/>
    <col min="12" max="12" width="12.5" style="9" customWidth="1"/>
    <col min="13" max="13" width="10.59765625" style="9" customWidth="1"/>
    <col min="14" max="14" width="11.59765625" style="9" customWidth="1"/>
    <col min="15" max="15" width="10.19921875" style="9" customWidth="1"/>
    <col min="16" max="16" width="11.59765625" style="9" customWidth="1"/>
    <col min="17" max="17" width="9.59765625" style="9" customWidth="1"/>
    <col min="18" max="18" width="10.09765625" style="9" customWidth="1"/>
    <col min="19" max="19" width="9.09765625" style="9" customWidth="1"/>
    <col min="20" max="20" width="11.09765625" style="9" customWidth="1"/>
    <col min="21" max="21" width="10.09765625" style="9" customWidth="1"/>
    <col min="22" max="23" width="9.09765625" style="9" customWidth="1"/>
    <col min="24" max="24" width="13" style="2" customWidth="1"/>
    <col min="25" max="25" width="2.59765625" style="9" customWidth="1"/>
    <col min="26" max="16384" width="11" style="9" customWidth="1"/>
  </cols>
  <sheetData>
    <row r="1" spans="1:24" s="7" customFormat="1" ht="33" customHeight="1">
      <c r="A1" s="65" t="s">
        <v>222</v>
      </c>
      <c r="B1" s="65"/>
      <c r="X1" s="4"/>
    </row>
    <row r="2" spans="1:24" s="7" customFormat="1" ht="36" customHeight="1" thickBot="1">
      <c r="A2" s="65" t="s">
        <v>306</v>
      </c>
      <c r="B2" s="65"/>
      <c r="X2" s="88" t="s">
        <v>122</v>
      </c>
    </row>
    <row r="3" spans="1:25" s="67" customFormat="1" ht="24" customHeight="1" thickBot="1">
      <c r="A3" s="527" t="s">
        <v>36</v>
      </c>
      <c r="B3" s="86" t="s">
        <v>228</v>
      </c>
      <c r="C3" s="85"/>
      <c r="D3" s="115"/>
      <c r="E3" s="115"/>
      <c r="F3" s="115"/>
      <c r="G3" s="115"/>
      <c r="H3" s="115"/>
      <c r="I3" s="115"/>
      <c r="J3" s="115"/>
      <c r="K3" s="115"/>
      <c r="L3" s="127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8"/>
      <c r="Y3" s="87"/>
    </row>
    <row r="4" spans="1:25" s="67" customFormat="1" ht="24" customHeight="1">
      <c r="A4" s="528"/>
      <c r="B4" s="528" t="s">
        <v>145</v>
      </c>
      <c r="C4" s="125" t="s">
        <v>147</v>
      </c>
      <c r="D4" s="123"/>
      <c r="E4" s="123"/>
      <c r="F4" s="123"/>
      <c r="G4" s="123"/>
      <c r="H4" s="123"/>
      <c r="I4" s="123"/>
      <c r="J4" s="123"/>
      <c r="K4" s="123"/>
      <c r="L4" s="126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4"/>
      <c r="X4" s="515" t="s">
        <v>148</v>
      </c>
      <c r="Y4" s="87"/>
    </row>
    <row r="5" spans="1:25" s="67" customFormat="1" ht="16.5" customHeight="1">
      <c r="A5" s="528"/>
      <c r="B5" s="528"/>
      <c r="C5" s="520" t="s">
        <v>146</v>
      </c>
      <c r="D5" s="525" t="s">
        <v>35</v>
      </c>
      <c r="E5" s="518" t="s">
        <v>229</v>
      </c>
      <c r="F5" s="518"/>
      <c r="G5" s="524"/>
      <c r="H5" s="522" t="s">
        <v>35</v>
      </c>
      <c r="I5" s="518" t="s">
        <v>230</v>
      </c>
      <c r="J5" s="518"/>
      <c r="K5" s="524"/>
      <c r="L5" s="522" t="s">
        <v>35</v>
      </c>
      <c r="M5" s="518" t="s">
        <v>231</v>
      </c>
      <c r="N5" s="518"/>
      <c r="O5" s="524"/>
      <c r="P5" s="522" t="s">
        <v>35</v>
      </c>
      <c r="Q5" s="518" t="s">
        <v>232</v>
      </c>
      <c r="R5" s="518"/>
      <c r="S5" s="524"/>
      <c r="T5" s="525" t="s">
        <v>35</v>
      </c>
      <c r="U5" s="518" t="s">
        <v>233</v>
      </c>
      <c r="V5" s="518"/>
      <c r="W5" s="519"/>
      <c r="X5" s="516"/>
      <c r="Y5" s="87"/>
    </row>
    <row r="6" spans="1:25" s="67" customFormat="1" ht="24" customHeight="1" thickBot="1">
      <c r="A6" s="528"/>
      <c r="B6" s="530"/>
      <c r="C6" s="521"/>
      <c r="D6" s="529"/>
      <c r="E6" s="119" t="s">
        <v>47</v>
      </c>
      <c r="F6" s="120" t="s">
        <v>48</v>
      </c>
      <c r="G6" s="121" t="s">
        <v>60</v>
      </c>
      <c r="H6" s="523"/>
      <c r="I6" s="119" t="s">
        <v>47</v>
      </c>
      <c r="J6" s="120" t="s">
        <v>48</v>
      </c>
      <c r="K6" s="121" t="s">
        <v>60</v>
      </c>
      <c r="L6" s="523"/>
      <c r="M6" s="119" t="s">
        <v>47</v>
      </c>
      <c r="N6" s="120" t="s">
        <v>48</v>
      </c>
      <c r="O6" s="121" t="s">
        <v>60</v>
      </c>
      <c r="P6" s="523"/>
      <c r="Q6" s="119" t="s">
        <v>47</v>
      </c>
      <c r="R6" s="120" t="s">
        <v>48</v>
      </c>
      <c r="S6" s="121" t="s">
        <v>60</v>
      </c>
      <c r="T6" s="526"/>
      <c r="U6" s="119" t="s">
        <v>47</v>
      </c>
      <c r="V6" s="120" t="s">
        <v>48</v>
      </c>
      <c r="W6" s="122" t="s">
        <v>60</v>
      </c>
      <c r="X6" s="517"/>
      <c r="Y6" s="83"/>
    </row>
    <row r="7" spans="1:25" s="67" customFormat="1" ht="36" customHeight="1">
      <c r="A7" s="184" t="s">
        <v>234</v>
      </c>
      <c r="B7" s="241">
        <f>SUM(C7,X7)</f>
        <v>745139</v>
      </c>
      <c r="C7" s="237">
        <f>SUM(D7,H7,L7,P7,T7)</f>
        <v>725049</v>
      </c>
      <c r="D7" s="242">
        <v>554625</v>
      </c>
      <c r="E7" s="362">
        <v>373380</v>
      </c>
      <c r="F7" s="363">
        <v>0</v>
      </c>
      <c r="G7" s="364">
        <v>181245</v>
      </c>
      <c r="H7" s="243">
        <v>75781</v>
      </c>
      <c r="I7" s="362">
        <v>54671</v>
      </c>
      <c r="J7" s="363">
        <v>0</v>
      </c>
      <c r="K7" s="364">
        <v>21110</v>
      </c>
      <c r="L7" s="244">
        <v>83708</v>
      </c>
      <c r="M7" s="362">
        <v>571</v>
      </c>
      <c r="N7" s="365">
        <v>83137</v>
      </c>
      <c r="O7" s="366">
        <v>0</v>
      </c>
      <c r="P7" s="243">
        <v>2132</v>
      </c>
      <c r="Q7" s="362">
        <v>2132</v>
      </c>
      <c r="R7" s="363">
        <v>0</v>
      </c>
      <c r="S7" s="366">
        <v>0</v>
      </c>
      <c r="T7" s="243">
        <v>8803</v>
      </c>
      <c r="U7" s="362">
        <v>8803</v>
      </c>
      <c r="V7" s="363">
        <v>0</v>
      </c>
      <c r="W7" s="367">
        <v>0</v>
      </c>
      <c r="X7" s="221">
        <v>20090</v>
      </c>
      <c r="Y7" s="94"/>
    </row>
    <row r="8" spans="1:25" s="67" customFormat="1" ht="36" customHeight="1">
      <c r="A8" s="185" t="s">
        <v>235</v>
      </c>
      <c r="B8" s="245">
        <f aca="true" t="shared" si="0" ref="B8:B41">SUM(C8,X8)</f>
        <v>145384</v>
      </c>
      <c r="C8" s="240">
        <f aca="true" t="shared" si="1" ref="C8:C41">SUM(D8,H8,L8,P8,T8)</f>
        <v>123522</v>
      </c>
      <c r="D8" s="246">
        <v>106541</v>
      </c>
      <c r="E8" s="368">
        <v>77541</v>
      </c>
      <c r="F8" s="369">
        <v>0</v>
      </c>
      <c r="G8" s="370">
        <v>29000</v>
      </c>
      <c r="H8" s="247">
        <v>4437</v>
      </c>
      <c r="I8" s="368">
        <v>4437</v>
      </c>
      <c r="J8" s="369">
        <v>0</v>
      </c>
      <c r="K8" s="370">
        <v>0</v>
      </c>
      <c r="L8" s="248">
        <v>12093</v>
      </c>
      <c r="M8" s="368">
        <v>6220</v>
      </c>
      <c r="N8" s="369">
        <v>5873</v>
      </c>
      <c r="O8" s="370">
        <v>0</v>
      </c>
      <c r="P8" s="247">
        <v>191</v>
      </c>
      <c r="Q8" s="368">
        <v>191</v>
      </c>
      <c r="R8" s="369">
        <v>0</v>
      </c>
      <c r="S8" s="370">
        <v>0</v>
      </c>
      <c r="T8" s="247">
        <v>260</v>
      </c>
      <c r="U8" s="368">
        <v>260</v>
      </c>
      <c r="V8" s="369">
        <v>0</v>
      </c>
      <c r="W8" s="371">
        <v>0</v>
      </c>
      <c r="X8" s="222">
        <v>21862</v>
      </c>
      <c r="Y8" s="94"/>
    </row>
    <row r="9" spans="1:25" s="67" customFormat="1" ht="36" customHeight="1">
      <c r="A9" s="185" t="s">
        <v>236</v>
      </c>
      <c r="B9" s="245">
        <f t="shared" si="0"/>
        <v>129034</v>
      </c>
      <c r="C9" s="240">
        <f t="shared" si="1"/>
        <v>109171</v>
      </c>
      <c r="D9" s="246">
        <v>95195</v>
      </c>
      <c r="E9" s="368">
        <v>66290</v>
      </c>
      <c r="F9" s="369">
        <v>1007</v>
      </c>
      <c r="G9" s="370">
        <v>27898</v>
      </c>
      <c r="H9" s="247">
        <v>5355</v>
      </c>
      <c r="I9" s="368">
        <v>4974</v>
      </c>
      <c r="J9" s="369">
        <v>108</v>
      </c>
      <c r="K9" s="370">
        <v>273</v>
      </c>
      <c r="L9" s="248">
        <v>8209</v>
      </c>
      <c r="M9" s="368">
        <v>3599</v>
      </c>
      <c r="N9" s="369">
        <v>4512</v>
      </c>
      <c r="O9" s="370">
        <v>98</v>
      </c>
      <c r="P9" s="247">
        <v>175</v>
      </c>
      <c r="Q9" s="368">
        <v>0</v>
      </c>
      <c r="R9" s="369">
        <v>175</v>
      </c>
      <c r="S9" s="370">
        <v>0</v>
      </c>
      <c r="T9" s="247">
        <v>237</v>
      </c>
      <c r="U9" s="368">
        <v>237</v>
      </c>
      <c r="V9" s="369">
        <v>0</v>
      </c>
      <c r="W9" s="371">
        <v>0</v>
      </c>
      <c r="X9" s="222">
        <v>19863</v>
      </c>
      <c r="Y9" s="94"/>
    </row>
    <row r="10" spans="1:25" s="67" customFormat="1" ht="36" customHeight="1">
      <c r="A10" s="185" t="s">
        <v>237</v>
      </c>
      <c r="B10" s="245">
        <f t="shared" si="0"/>
        <v>132752</v>
      </c>
      <c r="C10" s="240">
        <f t="shared" si="1"/>
        <v>120980</v>
      </c>
      <c r="D10" s="246">
        <v>88840</v>
      </c>
      <c r="E10" s="368">
        <v>41746</v>
      </c>
      <c r="F10" s="369">
        <v>26230</v>
      </c>
      <c r="G10" s="370">
        <v>20864</v>
      </c>
      <c r="H10" s="247">
        <v>4715</v>
      </c>
      <c r="I10" s="368">
        <v>695</v>
      </c>
      <c r="J10" s="369">
        <v>4020</v>
      </c>
      <c r="K10" s="370">
        <v>0</v>
      </c>
      <c r="L10" s="248">
        <v>26813</v>
      </c>
      <c r="M10" s="368">
        <v>0</v>
      </c>
      <c r="N10" s="369">
        <v>26813</v>
      </c>
      <c r="O10" s="370">
        <v>0</v>
      </c>
      <c r="P10" s="247">
        <v>129</v>
      </c>
      <c r="Q10" s="368">
        <v>0</v>
      </c>
      <c r="R10" s="369">
        <v>129</v>
      </c>
      <c r="S10" s="370">
        <v>0</v>
      </c>
      <c r="T10" s="247">
        <v>483</v>
      </c>
      <c r="U10" s="368">
        <v>0</v>
      </c>
      <c r="V10" s="369">
        <v>483</v>
      </c>
      <c r="W10" s="371">
        <v>0</v>
      </c>
      <c r="X10" s="222">
        <v>11772</v>
      </c>
      <c r="Y10" s="94"/>
    </row>
    <row r="11" spans="1:25" s="67" customFormat="1" ht="36" customHeight="1">
      <c r="A11" s="183" t="s">
        <v>238</v>
      </c>
      <c r="B11" s="245">
        <f t="shared" si="0"/>
        <v>46887</v>
      </c>
      <c r="C11" s="240">
        <f t="shared" si="1"/>
        <v>43226</v>
      </c>
      <c r="D11" s="249">
        <v>34327</v>
      </c>
      <c r="E11" s="372">
        <v>16996</v>
      </c>
      <c r="F11" s="373">
        <v>9891</v>
      </c>
      <c r="G11" s="374">
        <v>7440</v>
      </c>
      <c r="H11" s="250">
        <v>1457</v>
      </c>
      <c r="I11" s="372">
        <v>146</v>
      </c>
      <c r="J11" s="373">
        <v>1311</v>
      </c>
      <c r="K11" s="374">
        <v>0</v>
      </c>
      <c r="L11" s="251">
        <v>6458</v>
      </c>
      <c r="M11" s="372">
        <v>1162</v>
      </c>
      <c r="N11" s="373">
        <v>5296</v>
      </c>
      <c r="O11" s="374">
        <v>0</v>
      </c>
      <c r="P11" s="250">
        <v>36</v>
      </c>
      <c r="Q11" s="372">
        <v>36</v>
      </c>
      <c r="R11" s="373">
        <v>0</v>
      </c>
      <c r="S11" s="374">
        <v>0</v>
      </c>
      <c r="T11" s="250">
        <v>948</v>
      </c>
      <c r="U11" s="372">
        <v>41</v>
      </c>
      <c r="V11" s="373">
        <v>905</v>
      </c>
      <c r="W11" s="375">
        <v>2</v>
      </c>
      <c r="X11" s="223">
        <v>3661</v>
      </c>
      <c r="Y11" s="94"/>
    </row>
    <row r="12" spans="1:25" s="67" customFormat="1" ht="36" customHeight="1">
      <c r="A12" s="182" t="s">
        <v>239</v>
      </c>
      <c r="B12" s="252">
        <f t="shared" si="0"/>
        <v>40461</v>
      </c>
      <c r="C12" s="253">
        <f t="shared" si="1"/>
        <v>35019</v>
      </c>
      <c r="D12" s="254">
        <v>30619</v>
      </c>
      <c r="E12" s="376">
        <v>3661</v>
      </c>
      <c r="F12" s="377">
        <v>20454</v>
      </c>
      <c r="G12" s="378">
        <v>6504</v>
      </c>
      <c r="H12" s="255">
        <v>2658</v>
      </c>
      <c r="I12" s="376">
        <v>400</v>
      </c>
      <c r="J12" s="377">
        <v>2258</v>
      </c>
      <c r="K12" s="378">
        <v>0</v>
      </c>
      <c r="L12" s="256">
        <v>1723</v>
      </c>
      <c r="M12" s="376">
        <v>1455</v>
      </c>
      <c r="N12" s="377">
        <v>268</v>
      </c>
      <c r="O12" s="378">
        <v>0</v>
      </c>
      <c r="P12" s="255">
        <v>0</v>
      </c>
      <c r="Q12" s="376">
        <v>0</v>
      </c>
      <c r="R12" s="377">
        <v>0</v>
      </c>
      <c r="S12" s="378">
        <v>0</v>
      </c>
      <c r="T12" s="255">
        <v>19</v>
      </c>
      <c r="U12" s="376">
        <v>19</v>
      </c>
      <c r="V12" s="377">
        <v>0</v>
      </c>
      <c r="W12" s="379">
        <v>0</v>
      </c>
      <c r="X12" s="224">
        <v>5442</v>
      </c>
      <c r="Y12" s="94"/>
    </row>
    <row r="13" spans="1:25" s="67" customFormat="1" ht="36" customHeight="1">
      <c r="A13" s="185" t="s">
        <v>240</v>
      </c>
      <c r="B13" s="245">
        <f t="shared" si="0"/>
        <v>118823</v>
      </c>
      <c r="C13" s="240">
        <f t="shared" si="1"/>
        <v>112044</v>
      </c>
      <c r="D13" s="246">
        <v>85732</v>
      </c>
      <c r="E13" s="368">
        <v>55694</v>
      </c>
      <c r="F13" s="369">
        <v>594</v>
      </c>
      <c r="G13" s="370">
        <v>29444</v>
      </c>
      <c r="H13" s="247">
        <v>13536</v>
      </c>
      <c r="I13" s="368">
        <v>180</v>
      </c>
      <c r="J13" s="369">
        <v>13281</v>
      </c>
      <c r="K13" s="370">
        <v>75</v>
      </c>
      <c r="L13" s="248">
        <v>12183</v>
      </c>
      <c r="M13" s="368">
        <v>236</v>
      </c>
      <c r="N13" s="369">
        <v>11947</v>
      </c>
      <c r="O13" s="370">
        <v>0</v>
      </c>
      <c r="P13" s="247">
        <v>146</v>
      </c>
      <c r="Q13" s="368">
        <v>4</v>
      </c>
      <c r="R13" s="369">
        <v>142</v>
      </c>
      <c r="S13" s="370">
        <v>0</v>
      </c>
      <c r="T13" s="247">
        <v>447</v>
      </c>
      <c r="U13" s="368">
        <v>21</v>
      </c>
      <c r="V13" s="369">
        <v>302</v>
      </c>
      <c r="W13" s="371">
        <v>124</v>
      </c>
      <c r="X13" s="222">
        <v>6779</v>
      </c>
      <c r="Y13" s="94"/>
    </row>
    <row r="14" spans="1:25" s="67" customFormat="1" ht="36" customHeight="1">
      <c r="A14" s="185" t="s">
        <v>241</v>
      </c>
      <c r="B14" s="245">
        <f t="shared" si="0"/>
        <v>66168</v>
      </c>
      <c r="C14" s="240">
        <f t="shared" si="1"/>
        <v>57526</v>
      </c>
      <c r="D14" s="246">
        <v>45794</v>
      </c>
      <c r="E14" s="368">
        <v>9190</v>
      </c>
      <c r="F14" s="369">
        <v>24646</v>
      </c>
      <c r="G14" s="370">
        <v>11958</v>
      </c>
      <c r="H14" s="247">
        <v>1416</v>
      </c>
      <c r="I14" s="368">
        <v>325</v>
      </c>
      <c r="J14" s="369">
        <v>1091</v>
      </c>
      <c r="K14" s="370">
        <v>0</v>
      </c>
      <c r="L14" s="248">
        <v>10054</v>
      </c>
      <c r="M14" s="368">
        <v>0</v>
      </c>
      <c r="N14" s="369">
        <v>10054</v>
      </c>
      <c r="O14" s="370">
        <v>0</v>
      </c>
      <c r="P14" s="247">
        <v>248</v>
      </c>
      <c r="Q14" s="368">
        <v>244</v>
      </c>
      <c r="R14" s="369">
        <v>4</v>
      </c>
      <c r="S14" s="370">
        <v>0</v>
      </c>
      <c r="T14" s="247">
        <v>14</v>
      </c>
      <c r="U14" s="368">
        <v>0</v>
      </c>
      <c r="V14" s="369">
        <v>14</v>
      </c>
      <c r="W14" s="371">
        <v>0</v>
      </c>
      <c r="X14" s="222">
        <v>8642</v>
      </c>
      <c r="Y14" s="94"/>
    </row>
    <row r="15" spans="1:25" s="67" customFormat="1" ht="36" customHeight="1">
      <c r="A15" s="185" t="s">
        <v>242</v>
      </c>
      <c r="B15" s="245">
        <f t="shared" si="0"/>
        <v>23130</v>
      </c>
      <c r="C15" s="240">
        <f t="shared" si="1"/>
        <v>22966</v>
      </c>
      <c r="D15" s="246">
        <v>18786</v>
      </c>
      <c r="E15" s="368">
        <v>2017</v>
      </c>
      <c r="F15" s="369">
        <v>10222</v>
      </c>
      <c r="G15" s="370">
        <v>6547</v>
      </c>
      <c r="H15" s="247">
        <v>427</v>
      </c>
      <c r="I15" s="368">
        <v>90</v>
      </c>
      <c r="J15" s="369">
        <v>337</v>
      </c>
      <c r="K15" s="370">
        <v>0</v>
      </c>
      <c r="L15" s="248">
        <v>3577</v>
      </c>
      <c r="M15" s="368">
        <v>81</v>
      </c>
      <c r="N15" s="369">
        <v>3496</v>
      </c>
      <c r="O15" s="370">
        <v>0</v>
      </c>
      <c r="P15" s="247">
        <v>0</v>
      </c>
      <c r="Q15" s="368">
        <v>0</v>
      </c>
      <c r="R15" s="369">
        <v>0</v>
      </c>
      <c r="S15" s="370">
        <v>0</v>
      </c>
      <c r="T15" s="247">
        <v>176</v>
      </c>
      <c r="U15" s="368">
        <v>176</v>
      </c>
      <c r="V15" s="369">
        <v>0</v>
      </c>
      <c r="W15" s="371">
        <v>0</v>
      </c>
      <c r="X15" s="222">
        <v>164</v>
      </c>
      <c r="Y15" s="94"/>
    </row>
    <row r="16" spans="1:25" s="67" customFormat="1" ht="36" customHeight="1">
      <c r="A16" s="183" t="s">
        <v>243</v>
      </c>
      <c r="B16" s="257">
        <f t="shared" si="0"/>
        <v>28432</v>
      </c>
      <c r="C16" s="258">
        <f t="shared" si="1"/>
        <v>23382</v>
      </c>
      <c r="D16" s="249">
        <v>19132</v>
      </c>
      <c r="E16" s="372">
        <v>0</v>
      </c>
      <c r="F16" s="373">
        <v>13400</v>
      </c>
      <c r="G16" s="374">
        <v>5732</v>
      </c>
      <c r="H16" s="250">
        <v>669</v>
      </c>
      <c r="I16" s="372">
        <v>0</v>
      </c>
      <c r="J16" s="373">
        <v>291</v>
      </c>
      <c r="K16" s="374">
        <v>378</v>
      </c>
      <c r="L16" s="251">
        <v>2479</v>
      </c>
      <c r="M16" s="372">
        <v>0</v>
      </c>
      <c r="N16" s="373">
        <v>2479</v>
      </c>
      <c r="O16" s="374">
        <v>0</v>
      </c>
      <c r="P16" s="250">
        <v>27</v>
      </c>
      <c r="Q16" s="372">
        <v>0</v>
      </c>
      <c r="R16" s="373">
        <v>27</v>
      </c>
      <c r="S16" s="374">
        <v>0</v>
      </c>
      <c r="T16" s="250">
        <v>1075</v>
      </c>
      <c r="U16" s="372">
        <v>0</v>
      </c>
      <c r="V16" s="373">
        <v>348</v>
      </c>
      <c r="W16" s="375">
        <v>727</v>
      </c>
      <c r="X16" s="223">
        <v>5050</v>
      </c>
      <c r="Y16" s="94"/>
    </row>
    <row r="17" spans="1:25" s="67" customFormat="1" ht="36" customHeight="1">
      <c r="A17" s="182" t="s">
        <v>244</v>
      </c>
      <c r="B17" s="245">
        <f t="shared" si="0"/>
        <v>54948</v>
      </c>
      <c r="C17" s="240">
        <f t="shared" si="1"/>
        <v>45471</v>
      </c>
      <c r="D17" s="254">
        <v>40952</v>
      </c>
      <c r="E17" s="376">
        <v>7617</v>
      </c>
      <c r="F17" s="377">
        <v>22088</v>
      </c>
      <c r="G17" s="378">
        <v>11247</v>
      </c>
      <c r="H17" s="255">
        <v>1046</v>
      </c>
      <c r="I17" s="376">
        <v>0</v>
      </c>
      <c r="J17" s="377">
        <v>1012</v>
      </c>
      <c r="K17" s="378">
        <v>34</v>
      </c>
      <c r="L17" s="256">
        <v>3348</v>
      </c>
      <c r="M17" s="376">
        <v>86</v>
      </c>
      <c r="N17" s="377">
        <v>3262</v>
      </c>
      <c r="O17" s="378">
        <v>0</v>
      </c>
      <c r="P17" s="255">
        <v>60</v>
      </c>
      <c r="Q17" s="376">
        <v>40</v>
      </c>
      <c r="R17" s="377">
        <v>20</v>
      </c>
      <c r="S17" s="378">
        <v>0</v>
      </c>
      <c r="T17" s="255">
        <v>65</v>
      </c>
      <c r="U17" s="376">
        <v>65</v>
      </c>
      <c r="V17" s="377">
        <v>0</v>
      </c>
      <c r="W17" s="379">
        <v>0</v>
      </c>
      <c r="X17" s="224">
        <v>9477</v>
      </c>
      <c r="Y17" s="94"/>
    </row>
    <row r="18" spans="1:25" s="67" customFormat="1" ht="36" customHeight="1">
      <c r="A18" s="185" t="s">
        <v>245</v>
      </c>
      <c r="B18" s="245">
        <f t="shared" si="0"/>
        <v>143732</v>
      </c>
      <c r="C18" s="240">
        <f t="shared" si="1"/>
        <v>136703</v>
      </c>
      <c r="D18" s="246">
        <v>108859</v>
      </c>
      <c r="E18" s="368">
        <v>74327</v>
      </c>
      <c r="F18" s="369">
        <v>0</v>
      </c>
      <c r="G18" s="370">
        <v>34532</v>
      </c>
      <c r="H18" s="247">
        <v>4824</v>
      </c>
      <c r="I18" s="368">
        <v>4550</v>
      </c>
      <c r="J18" s="369">
        <v>0</v>
      </c>
      <c r="K18" s="370">
        <v>274</v>
      </c>
      <c r="L18" s="248">
        <v>21758</v>
      </c>
      <c r="M18" s="368">
        <v>5926</v>
      </c>
      <c r="N18" s="369">
        <v>15499</v>
      </c>
      <c r="O18" s="370">
        <v>333</v>
      </c>
      <c r="P18" s="247">
        <v>161</v>
      </c>
      <c r="Q18" s="368">
        <v>0</v>
      </c>
      <c r="R18" s="369">
        <v>161</v>
      </c>
      <c r="S18" s="370">
        <v>0</v>
      </c>
      <c r="T18" s="247">
        <v>1101</v>
      </c>
      <c r="U18" s="368">
        <v>1101</v>
      </c>
      <c r="V18" s="369">
        <v>0</v>
      </c>
      <c r="W18" s="371">
        <v>0</v>
      </c>
      <c r="X18" s="222">
        <v>7029</v>
      </c>
      <c r="Y18" s="94"/>
    </row>
    <row r="19" spans="1:25" s="67" customFormat="1" ht="36" customHeight="1">
      <c r="A19" s="185" t="s">
        <v>246</v>
      </c>
      <c r="B19" s="245">
        <f t="shared" si="0"/>
        <v>62212</v>
      </c>
      <c r="C19" s="240">
        <f t="shared" si="1"/>
        <v>52878</v>
      </c>
      <c r="D19" s="246">
        <v>43225</v>
      </c>
      <c r="E19" s="368">
        <v>0</v>
      </c>
      <c r="F19" s="369">
        <v>30854</v>
      </c>
      <c r="G19" s="370">
        <v>12371</v>
      </c>
      <c r="H19" s="247">
        <v>1088</v>
      </c>
      <c r="I19" s="368">
        <v>0</v>
      </c>
      <c r="J19" s="369">
        <v>1088</v>
      </c>
      <c r="K19" s="370">
        <v>0</v>
      </c>
      <c r="L19" s="248">
        <v>8199</v>
      </c>
      <c r="M19" s="368">
        <v>2312</v>
      </c>
      <c r="N19" s="369">
        <v>5887</v>
      </c>
      <c r="O19" s="370">
        <v>0</v>
      </c>
      <c r="P19" s="247">
        <v>232</v>
      </c>
      <c r="Q19" s="368">
        <v>232</v>
      </c>
      <c r="R19" s="369">
        <v>0</v>
      </c>
      <c r="S19" s="370">
        <v>0</v>
      </c>
      <c r="T19" s="247">
        <v>134</v>
      </c>
      <c r="U19" s="368">
        <v>134</v>
      </c>
      <c r="V19" s="369">
        <v>0</v>
      </c>
      <c r="W19" s="371">
        <v>0</v>
      </c>
      <c r="X19" s="222">
        <v>9334</v>
      </c>
      <c r="Y19" s="94"/>
    </row>
    <row r="20" spans="1:25" s="67" customFormat="1" ht="36" customHeight="1">
      <c r="A20" s="185" t="s">
        <v>247</v>
      </c>
      <c r="B20" s="245">
        <f t="shared" si="0"/>
        <v>40356</v>
      </c>
      <c r="C20" s="240">
        <f t="shared" si="1"/>
        <v>35167</v>
      </c>
      <c r="D20" s="246">
        <v>29794</v>
      </c>
      <c r="E20" s="368">
        <v>10643</v>
      </c>
      <c r="F20" s="369">
        <v>10315</v>
      </c>
      <c r="G20" s="370">
        <v>8836</v>
      </c>
      <c r="H20" s="247">
        <v>1289</v>
      </c>
      <c r="I20" s="368">
        <v>612</v>
      </c>
      <c r="J20" s="369">
        <v>548</v>
      </c>
      <c r="K20" s="370">
        <v>129</v>
      </c>
      <c r="L20" s="248">
        <v>3777</v>
      </c>
      <c r="M20" s="368">
        <v>1099</v>
      </c>
      <c r="N20" s="369">
        <v>2678</v>
      </c>
      <c r="O20" s="370">
        <v>0</v>
      </c>
      <c r="P20" s="247">
        <v>0</v>
      </c>
      <c r="Q20" s="368">
        <v>0</v>
      </c>
      <c r="R20" s="369">
        <v>0</v>
      </c>
      <c r="S20" s="370">
        <v>0</v>
      </c>
      <c r="T20" s="247">
        <v>307</v>
      </c>
      <c r="U20" s="368">
        <v>35</v>
      </c>
      <c r="V20" s="369">
        <v>0</v>
      </c>
      <c r="W20" s="371">
        <v>272</v>
      </c>
      <c r="X20" s="222">
        <v>5189</v>
      </c>
      <c r="Y20" s="94"/>
    </row>
    <row r="21" spans="1:25" s="67" customFormat="1" ht="36" customHeight="1">
      <c r="A21" s="183" t="s">
        <v>248</v>
      </c>
      <c r="B21" s="257">
        <f t="shared" si="0"/>
        <v>34945</v>
      </c>
      <c r="C21" s="258">
        <f t="shared" si="1"/>
        <v>30738</v>
      </c>
      <c r="D21" s="249">
        <v>23729</v>
      </c>
      <c r="E21" s="372">
        <v>39</v>
      </c>
      <c r="F21" s="373">
        <v>16584</v>
      </c>
      <c r="G21" s="374">
        <v>7106</v>
      </c>
      <c r="H21" s="250">
        <v>787</v>
      </c>
      <c r="I21" s="372">
        <v>2</v>
      </c>
      <c r="J21" s="373">
        <v>785</v>
      </c>
      <c r="K21" s="374">
        <v>0</v>
      </c>
      <c r="L21" s="251">
        <v>6111</v>
      </c>
      <c r="M21" s="372">
        <v>0</v>
      </c>
      <c r="N21" s="373">
        <v>6111</v>
      </c>
      <c r="O21" s="374">
        <v>0</v>
      </c>
      <c r="P21" s="250">
        <v>0</v>
      </c>
      <c r="Q21" s="372">
        <v>0</v>
      </c>
      <c r="R21" s="373">
        <v>0</v>
      </c>
      <c r="S21" s="374">
        <v>0</v>
      </c>
      <c r="T21" s="250">
        <v>111</v>
      </c>
      <c r="U21" s="372">
        <v>63</v>
      </c>
      <c r="V21" s="373">
        <v>0</v>
      </c>
      <c r="W21" s="375">
        <v>48</v>
      </c>
      <c r="X21" s="223">
        <v>4207</v>
      </c>
      <c r="Y21" s="94"/>
    </row>
    <row r="22" spans="1:25" s="67" customFormat="1" ht="36" customHeight="1">
      <c r="A22" s="182" t="s">
        <v>249</v>
      </c>
      <c r="B22" s="252">
        <f t="shared" si="0"/>
        <v>24255</v>
      </c>
      <c r="C22" s="253">
        <f t="shared" si="1"/>
        <v>22995</v>
      </c>
      <c r="D22" s="254">
        <v>17324</v>
      </c>
      <c r="E22" s="376">
        <v>0</v>
      </c>
      <c r="F22" s="377">
        <v>12685</v>
      </c>
      <c r="G22" s="378">
        <v>4639</v>
      </c>
      <c r="H22" s="255">
        <v>1092</v>
      </c>
      <c r="I22" s="376">
        <v>0</v>
      </c>
      <c r="J22" s="377">
        <v>1026</v>
      </c>
      <c r="K22" s="378">
        <v>66</v>
      </c>
      <c r="L22" s="256">
        <v>4491</v>
      </c>
      <c r="M22" s="376">
        <v>0</v>
      </c>
      <c r="N22" s="377">
        <v>4491</v>
      </c>
      <c r="O22" s="378">
        <v>0</v>
      </c>
      <c r="P22" s="255">
        <v>28</v>
      </c>
      <c r="Q22" s="376">
        <v>0</v>
      </c>
      <c r="R22" s="377">
        <v>28</v>
      </c>
      <c r="S22" s="378">
        <v>0</v>
      </c>
      <c r="T22" s="255">
        <v>60</v>
      </c>
      <c r="U22" s="376">
        <v>0</v>
      </c>
      <c r="V22" s="377">
        <v>60</v>
      </c>
      <c r="W22" s="379">
        <v>0</v>
      </c>
      <c r="X22" s="224">
        <v>1260</v>
      </c>
      <c r="Y22" s="94"/>
    </row>
    <row r="23" spans="1:25" s="67" customFormat="1" ht="36" customHeight="1">
      <c r="A23" s="185" t="s">
        <v>250</v>
      </c>
      <c r="B23" s="245">
        <f t="shared" si="0"/>
        <v>22897</v>
      </c>
      <c r="C23" s="240">
        <f t="shared" si="1"/>
        <v>20523</v>
      </c>
      <c r="D23" s="246">
        <v>16896</v>
      </c>
      <c r="E23" s="368">
        <v>0</v>
      </c>
      <c r="F23" s="369">
        <v>10874</v>
      </c>
      <c r="G23" s="370">
        <v>6022</v>
      </c>
      <c r="H23" s="247">
        <v>765</v>
      </c>
      <c r="I23" s="368">
        <v>0</v>
      </c>
      <c r="J23" s="369">
        <v>655</v>
      </c>
      <c r="K23" s="370">
        <v>110</v>
      </c>
      <c r="L23" s="248">
        <v>2862</v>
      </c>
      <c r="M23" s="368">
        <v>0</v>
      </c>
      <c r="N23" s="369">
        <v>2862</v>
      </c>
      <c r="O23" s="370">
        <v>0</v>
      </c>
      <c r="P23" s="247">
        <v>0</v>
      </c>
      <c r="Q23" s="368">
        <v>0</v>
      </c>
      <c r="R23" s="369">
        <v>0</v>
      </c>
      <c r="S23" s="370">
        <v>0</v>
      </c>
      <c r="T23" s="247">
        <v>0</v>
      </c>
      <c r="U23" s="368">
        <v>0</v>
      </c>
      <c r="V23" s="369">
        <v>0</v>
      </c>
      <c r="W23" s="371">
        <v>0</v>
      </c>
      <c r="X23" s="222">
        <v>2374</v>
      </c>
      <c r="Y23" s="94"/>
    </row>
    <row r="24" spans="1:25" s="67" customFormat="1" ht="36" customHeight="1">
      <c r="A24" s="185" t="s">
        <v>251</v>
      </c>
      <c r="B24" s="245">
        <f t="shared" si="0"/>
        <v>28424</v>
      </c>
      <c r="C24" s="240">
        <f t="shared" si="1"/>
        <v>27415</v>
      </c>
      <c r="D24" s="246">
        <v>20634</v>
      </c>
      <c r="E24" s="368">
        <v>4063</v>
      </c>
      <c r="F24" s="369">
        <v>11329</v>
      </c>
      <c r="G24" s="370">
        <v>5242</v>
      </c>
      <c r="H24" s="247">
        <v>675</v>
      </c>
      <c r="I24" s="368">
        <v>0</v>
      </c>
      <c r="J24" s="369">
        <v>675</v>
      </c>
      <c r="K24" s="370">
        <v>0</v>
      </c>
      <c r="L24" s="248">
        <v>5125</v>
      </c>
      <c r="M24" s="368">
        <v>0</v>
      </c>
      <c r="N24" s="369">
        <v>5125</v>
      </c>
      <c r="O24" s="370">
        <v>0</v>
      </c>
      <c r="P24" s="247">
        <v>0</v>
      </c>
      <c r="Q24" s="368">
        <v>0</v>
      </c>
      <c r="R24" s="369">
        <v>0</v>
      </c>
      <c r="S24" s="370">
        <v>0</v>
      </c>
      <c r="T24" s="247">
        <v>981</v>
      </c>
      <c r="U24" s="368">
        <v>0</v>
      </c>
      <c r="V24" s="369">
        <v>981</v>
      </c>
      <c r="W24" s="371">
        <v>0</v>
      </c>
      <c r="X24" s="222">
        <v>1009</v>
      </c>
      <c r="Y24" s="94"/>
    </row>
    <row r="25" spans="1:25" s="67" customFormat="1" ht="36" customHeight="1">
      <c r="A25" s="185" t="s">
        <v>252</v>
      </c>
      <c r="B25" s="245">
        <f t="shared" si="0"/>
        <v>53959</v>
      </c>
      <c r="C25" s="240">
        <f t="shared" si="1"/>
        <v>52074</v>
      </c>
      <c r="D25" s="246">
        <v>38560</v>
      </c>
      <c r="E25" s="368">
        <v>0</v>
      </c>
      <c r="F25" s="369">
        <v>23122</v>
      </c>
      <c r="G25" s="370">
        <v>15438</v>
      </c>
      <c r="H25" s="247">
        <v>2970</v>
      </c>
      <c r="I25" s="368">
        <v>2970</v>
      </c>
      <c r="J25" s="369">
        <v>0</v>
      </c>
      <c r="K25" s="370">
        <v>0</v>
      </c>
      <c r="L25" s="248">
        <v>10100</v>
      </c>
      <c r="M25" s="368">
        <v>1525</v>
      </c>
      <c r="N25" s="369">
        <v>8575</v>
      </c>
      <c r="O25" s="370">
        <v>0</v>
      </c>
      <c r="P25" s="247">
        <v>8</v>
      </c>
      <c r="Q25" s="368">
        <v>8</v>
      </c>
      <c r="R25" s="369">
        <v>0</v>
      </c>
      <c r="S25" s="370">
        <v>0</v>
      </c>
      <c r="T25" s="247">
        <v>436</v>
      </c>
      <c r="U25" s="368">
        <v>278</v>
      </c>
      <c r="V25" s="369">
        <v>0</v>
      </c>
      <c r="W25" s="371">
        <v>158</v>
      </c>
      <c r="X25" s="222">
        <v>1885</v>
      </c>
      <c r="Y25" s="94"/>
    </row>
    <row r="26" spans="1:25" s="67" customFormat="1" ht="36" customHeight="1">
      <c r="A26" s="183" t="s">
        <v>253</v>
      </c>
      <c r="B26" s="257">
        <f t="shared" si="0"/>
        <v>46892</v>
      </c>
      <c r="C26" s="258">
        <f t="shared" si="1"/>
        <v>45036</v>
      </c>
      <c r="D26" s="249">
        <v>31069</v>
      </c>
      <c r="E26" s="372">
        <v>5404</v>
      </c>
      <c r="F26" s="373">
        <v>18017</v>
      </c>
      <c r="G26" s="374">
        <v>7648</v>
      </c>
      <c r="H26" s="250">
        <v>2969</v>
      </c>
      <c r="I26" s="372">
        <v>1202</v>
      </c>
      <c r="J26" s="373">
        <v>1389</v>
      </c>
      <c r="K26" s="374">
        <v>378</v>
      </c>
      <c r="L26" s="251">
        <v>8840</v>
      </c>
      <c r="M26" s="372">
        <v>0</v>
      </c>
      <c r="N26" s="373">
        <v>8840</v>
      </c>
      <c r="O26" s="374">
        <v>0</v>
      </c>
      <c r="P26" s="250">
        <v>2059</v>
      </c>
      <c r="Q26" s="372">
        <v>2027</v>
      </c>
      <c r="R26" s="373">
        <v>32</v>
      </c>
      <c r="S26" s="374">
        <v>0</v>
      </c>
      <c r="T26" s="250">
        <v>99</v>
      </c>
      <c r="U26" s="372">
        <v>99</v>
      </c>
      <c r="V26" s="373">
        <v>0</v>
      </c>
      <c r="W26" s="375">
        <v>0</v>
      </c>
      <c r="X26" s="223">
        <v>1856</v>
      </c>
      <c r="Y26" s="94"/>
    </row>
    <row r="27" spans="1:25" s="67" customFormat="1" ht="36" customHeight="1">
      <c r="A27" s="182" t="s">
        <v>254</v>
      </c>
      <c r="B27" s="252">
        <f t="shared" si="0"/>
        <v>16064</v>
      </c>
      <c r="C27" s="253">
        <f t="shared" si="1"/>
        <v>15018</v>
      </c>
      <c r="D27" s="254">
        <v>11593</v>
      </c>
      <c r="E27" s="376">
        <v>5499</v>
      </c>
      <c r="F27" s="377">
        <v>3889</v>
      </c>
      <c r="G27" s="378">
        <v>2205</v>
      </c>
      <c r="H27" s="255">
        <v>440</v>
      </c>
      <c r="I27" s="376">
        <v>274</v>
      </c>
      <c r="J27" s="377">
        <v>127</v>
      </c>
      <c r="K27" s="378">
        <v>39</v>
      </c>
      <c r="L27" s="256">
        <v>2906</v>
      </c>
      <c r="M27" s="376">
        <v>337</v>
      </c>
      <c r="N27" s="377">
        <v>2406</v>
      </c>
      <c r="O27" s="378">
        <v>163</v>
      </c>
      <c r="P27" s="255">
        <v>48</v>
      </c>
      <c r="Q27" s="376">
        <v>33</v>
      </c>
      <c r="R27" s="377">
        <v>15</v>
      </c>
      <c r="S27" s="378">
        <v>0</v>
      </c>
      <c r="T27" s="255">
        <v>31</v>
      </c>
      <c r="U27" s="376">
        <v>14</v>
      </c>
      <c r="V27" s="377">
        <v>0</v>
      </c>
      <c r="W27" s="379">
        <v>17</v>
      </c>
      <c r="X27" s="224">
        <v>1046</v>
      </c>
      <c r="Y27" s="94"/>
    </row>
    <row r="28" spans="1:25" s="67" customFormat="1" ht="36" customHeight="1">
      <c r="A28" s="185" t="s">
        <v>255</v>
      </c>
      <c r="B28" s="245">
        <f t="shared" si="0"/>
        <v>38202</v>
      </c>
      <c r="C28" s="240">
        <f t="shared" si="1"/>
        <v>31935</v>
      </c>
      <c r="D28" s="246">
        <v>26660</v>
      </c>
      <c r="E28" s="368">
        <v>0</v>
      </c>
      <c r="F28" s="369">
        <v>18989</v>
      </c>
      <c r="G28" s="370">
        <v>7671</v>
      </c>
      <c r="H28" s="247">
        <v>1734</v>
      </c>
      <c r="I28" s="368">
        <v>0</v>
      </c>
      <c r="J28" s="369">
        <v>1595</v>
      </c>
      <c r="K28" s="370">
        <v>139</v>
      </c>
      <c r="L28" s="248">
        <v>3057</v>
      </c>
      <c r="M28" s="368">
        <v>0</v>
      </c>
      <c r="N28" s="369">
        <v>3057</v>
      </c>
      <c r="O28" s="370">
        <v>0</v>
      </c>
      <c r="P28" s="247">
        <v>20</v>
      </c>
      <c r="Q28" s="368">
        <v>20</v>
      </c>
      <c r="R28" s="369">
        <v>0</v>
      </c>
      <c r="S28" s="370">
        <v>0</v>
      </c>
      <c r="T28" s="247">
        <v>464</v>
      </c>
      <c r="U28" s="368">
        <v>464</v>
      </c>
      <c r="V28" s="369">
        <v>0</v>
      </c>
      <c r="W28" s="371">
        <v>0</v>
      </c>
      <c r="X28" s="222">
        <v>6267</v>
      </c>
      <c r="Y28" s="94"/>
    </row>
    <row r="29" spans="1:25" s="67" customFormat="1" ht="36" customHeight="1">
      <c r="A29" s="185" t="s">
        <v>256</v>
      </c>
      <c r="B29" s="245">
        <f t="shared" si="0"/>
        <v>29625</v>
      </c>
      <c r="C29" s="240">
        <f t="shared" si="1"/>
        <v>27446</v>
      </c>
      <c r="D29" s="246">
        <v>19449</v>
      </c>
      <c r="E29" s="368">
        <v>0</v>
      </c>
      <c r="F29" s="369">
        <v>15317</v>
      </c>
      <c r="G29" s="370">
        <v>4132</v>
      </c>
      <c r="H29" s="247">
        <v>842</v>
      </c>
      <c r="I29" s="368">
        <v>0</v>
      </c>
      <c r="J29" s="369">
        <v>821</v>
      </c>
      <c r="K29" s="370">
        <v>21</v>
      </c>
      <c r="L29" s="248">
        <v>7155</v>
      </c>
      <c r="M29" s="368">
        <v>0</v>
      </c>
      <c r="N29" s="369">
        <v>5416</v>
      </c>
      <c r="O29" s="370">
        <v>1739</v>
      </c>
      <c r="P29" s="247">
        <v>0</v>
      </c>
      <c r="Q29" s="368">
        <v>0</v>
      </c>
      <c r="R29" s="369">
        <v>0</v>
      </c>
      <c r="S29" s="370">
        <v>0</v>
      </c>
      <c r="T29" s="247">
        <v>0</v>
      </c>
      <c r="U29" s="368">
        <v>0</v>
      </c>
      <c r="V29" s="369">
        <v>0</v>
      </c>
      <c r="W29" s="371">
        <v>0</v>
      </c>
      <c r="X29" s="222">
        <v>2179</v>
      </c>
      <c r="Y29" s="94"/>
    </row>
    <row r="30" spans="1:25" s="67" customFormat="1" ht="36" customHeight="1">
      <c r="A30" s="185" t="s">
        <v>257</v>
      </c>
      <c r="B30" s="245">
        <f t="shared" si="0"/>
        <v>31749</v>
      </c>
      <c r="C30" s="240">
        <f t="shared" si="1"/>
        <v>25277</v>
      </c>
      <c r="D30" s="246">
        <v>20702</v>
      </c>
      <c r="E30" s="368">
        <v>7676</v>
      </c>
      <c r="F30" s="369">
        <v>9631</v>
      </c>
      <c r="G30" s="370">
        <v>3395</v>
      </c>
      <c r="H30" s="247">
        <v>1668</v>
      </c>
      <c r="I30" s="368">
        <v>688</v>
      </c>
      <c r="J30" s="369">
        <v>894</v>
      </c>
      <c r="K30" s="370">
        <v>86</v>
      </c>
      <c r="L30" s="248">
        <v>2817</v>
      </c>
      <c r="M30" s="368">
        <v>2016</v>
      </c>
      <c r="N30" s="369">
        <v>801</v>
      </c>
      <c r="O30" s="370">
        <v>0</v>
      </c>
      <c r="P30" s="247">
        <v>0</v>
      </c>
      <c r="Q30" s="368">
        <v>0</v>
      </c>
      <c r="R30" s="369">
        <v>0</v>
      </c>
      <c r="S30" s="370">
        <v>0</v>
      </c>
      <c r="T30" s="247">
        <v>90</v>
      </c>
      <c r="U30" s="368">
        <v>90</v>
      </c>
      <c r="V30" s="369">
        <v>0</v>
      </c>
      <c r="W30" s="371">
        <v>0</v>
      </c>
      <c r="X30" s="222">
        <v>6472</v>
      </c>
      <c r="Y30" s="94"/>
    </row>
    <row r="31" spans="1:25" s="67" customFormat="1" ht="36" customHeight="1">
      <c r="A31" s="183" t="s">
        <v>258</v>
      </c>
      <c r="B31" s="257">
        <f t="shared" si="0"/>
        <v>23535</v>
      </c>
      <c r="C31" s="258">
        <f t="shared" si="1"/>
        <v>19904</v>
      </c>
      <c r="D31" s="249">
        <v>17264</v>
      </c>
      <c r="E31" s="372">
        <v>0</v>
      </c>
      <c r="F31" s="373">
        <v>12781</v>
      </c>
      <c r="G31" s="374">
        <v>4483</v>
      </c>
      <c r="H31" s="250">
        <v>570</v>
      </c>
      <c r="I31" s="372">
        <v>0</v>
      </c>
      <c r="J31" s="373">
        <v>570</v>
      </c>
      <c r="K31" s="374">
        <v>0</v>
      </c>
      <c r="L31" s="251">
        <v>2029</v>
      </c>
      <c r="M31" s="372">
        <v>0</v>
      </c>
      <c r="N31" s="373">
        <v>2029</v>
      </c>
      <c r="O31" s="374">
        <v>0</v>
      </c>
      <c r="P31" s="250">
        <v>0</v>
      </c>
      <c r="Q31" s="372">
        <v>0</v>
      </c>
      <c r="R31" s="373">
        <v>0</v>
      </c>
      <c r="S31" s="374">
        <v>0</v>
      </c>
      <c r="T31" s="250">
        <v>41</v>
      </c>
      <c r="U31" s="372">
        <v>0</v>
      </c>
      <c r="V31" s="373">
        <v>23</v>
      </c>
      <c r="W31" s="375">
        <v>18</v>
      </c>
      <c r="X31" s="223">
        <v>3631</v>
      </c>
      <c r="Y31" s="94"/>
    </row>
    <row r="32" spans="1:25" s="67" customFormat="1" ht="36" customHeight="1">
      <c r="A32" s="182" t="s">
        <v>259</v>
      </c>
      <c r="B32" s="252">
        <f t="shared" si="0"/>
        <v>26893</v>
      </c>
      <c r="C32" s="253">
        <f t="shared" si="1"/>
        <v>25506</v>
      </c>
      <c r="D32" s="254">
        <v>20738</v>
      </c>
      <c r="E32" s="376">
        <v>5237</v>
      </c>
      <c r="F32" s="377">
        <v>10316</v>
      </c>
      <c r="G32" s="378">
        <v>5185</v>
      </c>
      <c r="H32" s="255">
        <v>797</v>
      </c>
      <c r="I32" s="376">
        <v>25</v>
      </c>
      <c r="J32" s="377">
        <v>772</v>
      </c>
      <c r="K32" s="378">
        <v>0</v>
      </c>
      <c r="L32" s="256">
        <v>3523</v>
      </c>
      <c r="M32" s="376">
        <v>3523</v>
      </c>
      <c r="N32" s="377">
        <v>0</v>
      </c>
      <c r="O32" s="378">
        <v>0</v>
      </c>
      <c r="P32" s="255">
        <v>20</v>
      </c>
      <c r="Q32" s="376">
        <v>20</v>
      </c>
      <c r="R32" s="377">
        <v>0</v>
      </c>
      <c r="S32" s="378">
        <v>0</v>
      </c>
      <c r="T32" s="255">
        <v>428</v>
      </c>
      <c r="U32" s="376">
        <v>428</v>
      </c>
      <c r="V32" s="377">
        <v>0</v>
      </c>
      <c r="W32" s="379">
        <v>0</v>
      </c>
      <c r="X32" s="224">
        <v>1387</v>
      </c>
      <c r="Y32" s="94"/>
    </row>
    <row r="33" spans="1:25" s="67" customFormat="1" ht="36" customHeight="1">
      <c r="A33" s="185" t="s">
        <v>260</v>
      </c>
      <c r="B33" s="245">
        <f t="shared" si="0"/>
        <v>15819</v>
      </c>
      <c r="C33" s="240">
        <f t="shared" si="1"/>
        <v>12721</v>
      </c>
      <c r="D33" s="246">
        <v>10667</v>
      </c>
      <c r="E33" s="368">
        <v>0</v>
      </c>
      <c r="F33" s="369">
        <v>7563</v>
      </c>
      <c r="G33" s="370">
        <v>3104</v>
      </c>
      <c r="H33" s="247">
        <v>123</v>
      </c>
      <c r="I33" s="368">
        <v>0</v>
      </c>
      <c r="J33" s="369">
        <v>0</v>
      </c>
      <c r="K33" s="370">
        <v>123</v>
      </c>
      <c r="L33" s="248">
        <v>1681</v>
      </c>
      <c r="M33" s="368">
        <v>0</v>
      </c>
      <c r="N33" s="369">
        <v>1681</v>
      </c>
      <c r="O33" s="370">
        <v>0</v>
      </c>
      <c r="P33" s="247">
        <v>0</v>
      </c>
      <c r="Q33" s="368">
        <v>0</v>
      </c>
      <c r="R33" s="369">
        <v>0</v>
      </c>
      <c r="S33" s="370">
        <v>0</v>
      </c>
      <c r="T33" s="247">
        <v>250</v>
      </c>
      <c r="U33" s="368">
        <v>0</v>
      </c>
      <c r="V33" s="369">
        <v>250</v>
      </c>
      <c r="W33" s="371">
        <v>0</v>
      </c>
      <c r="X33" s="222">
        <v>3098</v>
      </c>
      <c r="Y33" s="94"/>
    </row>
    <row r="34" spans="1:25" s="67" customFormat="1" ht="36" customHeight="1">
      <c r="A34" s="185" t="s">
        <v>261</v>
      </c>
      <c r="B34" s="245">
        <f t="shared" si="0"/>
        <v>13302</v>
      </c>
      <c r="C34" s="240">
        <f t="shared" si="1"/>
        <v>12907</v>
      </c>
      <c r="D34" s="246">
        <v>9636</v>
      </c>
      <c r="E34" s="368">
        <v>8214</v>
      </c>
      <c r="F34" s="369">
        <v>0</v>
      </c>
      <c r="G34" s="370">
        <v>1422</v>
      </c>
      <c r="H34" s="247">
        <v>965</v>
      </c>
      <c r="I34" s="368">
        <v>965</v>
      </c>
      <c r="J34" s="369">
        <v>0</v>
      </c>
      <c r="K34" s="370">
        <v>0</v>
      </c>
      <c r="L34" s="248">
        <v>2215</v>
      </c>
      <c r="M34" s="368">
        <v>2215</v>
      </c>
      <c r="N34" s="369">
        <v>0</v>
      </c>
      <c r="O34" s="370">
        <v>0</v>
      </c>
      <c r="P34" s="247">
        <v>0</v>
      </c>
      <c r="Q34" s="368">
        <v>0</v>
      </c>
      <c r="R34" s="369">
        <v>0</v>
      </c>
      <c r="S34" s="370">
        <v>0</v>
      </c>
      <c r="T34" s="247">
        <v>91</v>
      </c>
      <c r="U34" s="368">
        <v>0</v>
      </c>
      <c r="V34" s="369">
        <v>51</v>
      </c>
      <c r="W34" s="371">
        <v>40</v>
      </c>
      <c r="X34" s="222">
        <v>395</v>
      </c>
      <c r="Y34" s="94"/>
    </row>
    <row r="35" spans="1:25" s="67" customFormat="1" ht="36" customHeight="1">
      <c r="A35" s="185" t="s">
        <v>262</v>
      </c>
      <c r="B35" s="245">
        <f t="shared" si="0"/>
        <v>21840</v>
      </c>
      <c r="C35" s="240">
        <f t="shared" si="1"/>
        <v>20654</v>
      </c>
      <c r="D35" s="246">
        <v>14475</v>
      </c>
      <c r="E35" s="368">
        <v>3874</v>
      </c>
      <c r="F35" s="369">
        <v>7857</v>
      </c>
      <c r="G35" s="370">
        <v>2744</v>
      </c>
      <c r="H35" s="247">
        <v>536</v>
      </c>
      <c r="I35" s="368">
        <v>204</v>
      </c>
      <c r="J35" s="369">
        <v>329</v>
      </c>
      <c r="K35" s="370">
        <v>3</v>
      </c>
      <c r="L35" s="248">
        <v>5526</v>
      </c>
      <c r="M35" s="368">
        <v>187</v>
      </c>
      <c r="N35" s="369">
        <v>5339</v>
      </c>
      <c r="O35" s="370">
        <v>0</v>
      </c>
      <c r="P35" s="247">
        <v>0</v>
      </c>
      <c r="Q35" s="368">
        <v>0</v>
      </c>
      <c r="R35" s="369">
        <v>0</v>
      </c>
      <c r="S35" s="370">
        <v>0</v>
      </c>
      <c r="T35" s="247">
        <v>117</v>
      </c>
      <c r="U35" s="368">
        <v>117</v>
      </c>
      <c r="V35" s="369">
        <v>0</v>
      </c>
      <c r="W35" s="371">
        <v>0</v>
      </c>
      <c r="X35" s="222">
        <v>1186</v>
      </c>
      <c r="Y35" s="94"/>
    </row>
    <row r="36" spans="1:25" s="67" customFormat="1" ht="36" customHeight="1">
      <c r="A36" s="183" t="s">
        <v>263</v>
      </c>
      <c r="B36" s="257">
        <f t="shared" si="0"/>
        <v>26175</v>
      </c>
      <c r="C36" s="258">
        <f t="shared" si="1"/>
        <v>23486</v>
      </c>
      <c r="D36" s="249">
        <v>16990</v>
      </c>
      <c r="E36" s="372">
        <v>0</v>
      </c>
      <c r="F36" s="373">
        <v>14036</v>
      </c>
      <c r="G36" s="374">
        <v>2954</v>
      </c>
      <c r="H36" s="250">
        <v>1360</v>
      </c>
      <c r="I36" s="372">
        <v>0</v>
      </c>
      <c r="J36" s="373">
        <v>1360</v>
      </c>
      <c r="K36" s="374">
        <v>0</v>
      </c>
      <c r="L36" s="251">
        <v>4811</v>
      </c>
      <c r="M36" s="372">
        <v>0</v>
      </c>
      <c r="N36" s="373">
        <v>4811</v>
      </c>
      <c r="O36" s="374">
        <v>0</v>
      </c>
      <c r="P36" s="250">
        <v>6</v>
      </c>
      <c r="Q36" s="372">
        <v>0</v>
      </c>
      <c r="R36" s="373">
        <v>6</v>
      </c>
      <c r="S36" s="374">
        <v>0</v>
      </c>
      <c r="T36" s="250">
        <v>319</v>
      </c>
      <c r="U36" s="372">
        <v>0</v>
      </c>
      <c r="V36" s="373">
        <v>319</v>
      </c>
      <c r="W36" s="375">
        <v>0</v>
      </c>
      <c r="X36" s="223">
        <v>2689</v>
      </c>
      <c r="Y36" s="94"/>
    </row>
    <row r="37" spans="1:25" s="67" customFormat="1" ht="36" customHeight="1">
      <c r="A37" s="182" t="s">
        <v>264</v>
      </c>
      <c r="B37" s="252">
        <f t="shared" si="0"/>
        <v>25395</v>
      </c>
      <c r="C37" s="253">
        <f t="shared" si="1"/>
        <v>21588</v>
      </c>
      <c r="D37" s="254">
        <v>16845</v>
      </c>
      <c r="E37" s="376">
        <v>1215</v>
      </c>
      <c r="F37" s="377">
        <v>10508</v>
      </c>
      <c r="G37" s="378">
        <v>5122</v>
      </c>
      <c r="H37" s="255">
        <v>369</v>
      </c>
      <c r="I37" s="376">
        <v>0</v>
      </c>
      <c r="J37" s="377">
        <v>273</v>
      </c>
      <c r="K37" s="378">
        <v>96</v>
      </c>
      <c r="L37" s="256">
        <v>4374</v>
      </c>
      <c r="M37" s="376">
        <v>0</v>
      </c>
      <c r="N37" s="377">
        <v>2712</v>
      </c>
      <c r="O37" s="378">
        <v>1662</v>
      </c>
      <c r="P37" s="255">
        <v>0</v>
      </c>
      <c r="Q37" s="376">
        <v>0</v>
      </c>
      <c r="R37" s="377">
        <v>0</v>
      </c>
      <c r="S37" s="378">
        <v>0</v>
      </c>
      <c r="T37" s="255">
        <v>0</v>
      </c>
      <c r="U37" s="376">
        <v>0</v>
      </c>
      <c r="V37" s="377">
        <v>0</v>
      </c>
      <c r="W37" s="379">
        <v>0</v>
      </c>
      <c r="X37" s="224">
        <v>3807</v>
      </c>
      <c r="Y37" s="94"/>
    </row>
    <row r="38" spans="1:25" s="67" customFormat="1" ht="36" customHeight="1">
      <c r="A38" s="185" t="s">
        <v>265</v>
      </c>
      <c r="B38" s="245">
        <f t="shared" si="0"/>
        <v>18471</v>
      </c>
      <c r="C38" s="240">
        <f t="shared" si="1"/>
        <v>17937</v>
      </c>
      <c r="D38" s="246">
        <v>11953</v>
      </c>
      <c r="E38" s="368">
        <v>0</v>
      </c>
      <c r="F38" s="369">
        <v>10125</v>
      </c>
      <c r="G38" s="370">
        <v>1828</v>
      </c>
      <c r="H38" s="247">
        <v>834</v>
      </c>
      <c r="I38" s="368">
        <v>0</v>
      </c>
      <c r="J38" s="369">
        <v>834</v>
      </c>
      <c r="K38" s="370">
        <v>0</v>
      </c>
      <c r="L38" s="248">
        <v>2888</v>
      </c>
      <c r="M38" s="368">
        <v>0</v>
      </c>
      <c r="N38" s="369">
        <v>2888</v>
      </c>
      <c r="O38" s="370">
        <v>0</v>
      </c>
      <c r="P38" s="247">
        <v>1715</v>
      </c>
      <c r="Q38" s="368">
        <v>0</v>
      </c>
      <c r="R38" s="369">
        <v>1715</v>
      </c>
      <c r="S38" s="370">
        <v>0</v>
      </c>
      <c r="T38" s="247">
        <v>547</v>
      </c>
      <c r="U38" s="368">
        <v>0</v>
      </c>
      <c r="V38" s="369">
        <v>547</v>
      </c>
      <c r="W38" s="371">
        <v>0</v>
      </c>
      <c r="X38" s="222">
        <v>534</v>
      </c>
      <c r="Y38" s="94"/>
    </row>
    <row r="39" spans="1:25" s="67" customFormat="1" ht="36" customHeight="1">
      <c r="A39" s="185" t="s">
        <v>266</v>
      </c>
      <c r="B39" s="245">
        <f t="shared" si="0"/>
        <v>16269</v>
      </c>
      <c r="C39" s="240">
        <f t="shared" si="1"/>
        <v>16269</v>
      </c>
      <c r="D39" s="246">
        <v>11640</v>
      </c>
      <c r="E39" s="368">
        <v>0</v>
      </c>
      <c r="F39" s="369">
        <v>10400</v>
      </c>
      <c r="G39" s="370">
        <v>1240</v>
      </c>
      <c r="H39" s="247">
        <v>1702</v>
      </c>
      <c r="I39" s="368">
        <v>0</v>
      </c>
      <c r="J39" s="369">
        <v>1702</v>
      </c>
      <c r="K39" s="370">
        <v>0</v>
      </c>
      <c r="L39" s="248">
        <v>2495</v>
      </c>
      <c r="M39" s="368">
        <v>0</v>
      </c>
      <c r="N39" s="369">
        <v>2495</v>
      </c>
      <c r="O39" s="370">
        <v>0</v>
      </c>
      <c r="P39" s="247">
        <v>0</v>
      </c>
      <c r="Q39" s="368">
        <v>0</v>
      </c>
      <c r="R39" s="369">
        <v>0</v>
      </c>
      <c r="S39" s="370">
        <v>0</v>
      </c>
      <c r="T39" s="247">
        <v>432</v>
      </c>
      <c r="U39" s="368">
        <v>0</v>
      </c>
      <c r="V39" s="369">
        <v>432</v>
      </c>
      <c r="W39" s="371">
        <v>0</v>
      </c>
      <c r="X39" s="222">
        <v>0</v>
      </c>
      <c r="Y39" s="94"/>
    </row>
    <row r="40" spans="1:25" s="67" customFormat="1" ht="36" customHeight="1">
      <c r="A40" s="185" t="s">
        <v>267</v>
      </c>
      <c r="B40" s="245">
        <f t="shared" si="0"/>
        <v>27624</v>
      </c>
      <c r="C40" s="240">
        <f t="shared" si="1"/>
        <v>27624</v>
      </c>
      <c r="D40" s="246">
        <v>22343</v>
      </c>
      <c r="E40" s="368">
        <v>3409</v>
      </c>
      <c r="F40" s="369">
        <v>11986</v>
      </c>
      <c r="G40" s="370">
        <v>6948</v>
      </c>
      <c r="H40" s="247">
        <v>1487</v>
      </c>
      <c r="I40" s="368">
        <v>485</v>
      </c>
      <c r="J40" s="369">
        <v>1002</v>
      </c>
      <c r="K40" s="370">
        <v>0</v>
      </c>
      <c r="L40" s="248">
        <v>3517</v>
      </c>
      <c r="M40" s="368">
        <v>0</v>
      </c>
      <c r="N40" s="369">
        <v>3517</v>
      </c>
      <c r="O40" s="370">
        <v>0</v>
      </c>
      <c r="P40" s="247">
        <v>11</v>
      </c>
      <c r="Q40" s="368">
        <v>11</v>
      </c>
      <c r="R40" s="369">
        <v>0</v>
      </c>
      <c r="S40" s="370">
        <v>0</v>
      </c>
      <c r="T40" s="247">
        <v>266</v>
      </c>
      <c r="U40" s="368">
        <v>266</v>
      </c>
      <c r="V40" s="369">
        <v>0</v>
      </c>
      <c r="W40" s="371">
        <v>0</v>
      </c>
      <c r="X40" s="222">
        <v>0</v>
      </c>
      <c r="Y40" s="94"/>
    </row>
    <row r="41" spans="1:25" s="67" customFormat="1" ht="36" customHeight="1" thickBot="1">
      <c r="A41" s="186" t="s">
        <v>196</v>
      </c>
      <c r="B41" s="259">
        <f t="shared" si="0"/>
        <v>12849</v>
      </c>
      <c r="C41" s="238">
        <f t="shared" si="1"/>
        <v>12415</v>
      </c>
      <c r="D41" s="260">
        <v>10229</v>
      </c>
      <c r="E41" s="380">
        <v>0</v>
      </c>
      <c r="F41" s="381">
        <v>8321</v>
      </c>
      <c r="G41" s="382">
        <v>1908</v>
      </c>
      <c r="H41" s="261">
        <v>424</v>
      </c>
      <c r="I41" s="380">
        <v>0</v>
      </c>
      <c r="J41" s="381">
        <v>424</v>
      </c>
      <c r="K41" s="382">
        <v>0</v>
      </c>
      <c r="L41" s="262">
        <v>1413</v>
      </c>
      <c r="M41" s="380">
        <v>0</v>
      </c>
      <c r="N41" s="381">
        <v>1413</v>
      </c>
      <c r="O41" s="382">
        <v>0</v>
      </c>
      <c r="P41" s="261">
        <v>0</v>
      </c>
      <c r="Q41" s="380">
        <v>0</v>
      </c>
      <c r="R41" s="381">
        <v>0</v>
      </c>
      <c r="S41" s="382">
        <v>0</v>
      </c>
      <c r="T41" s="261">
        <v>349</v>
      </c>
      <c r="U41" s="380">
        <v>0</v>
      </c>
      <c r="V41" s="381">
        <v>349</v>
      </c>
      <c r="W41" s="383">
        <v>0</v>
      </c>
      <c r="X41" s="225">
        <v>434</v>
      </c>
      <c r="Y41" s="94"/>
    </row>
    <row r="42" spans="1:25" s="67" customFormat="1" ht="33" customHeight="1">
      <c r="A42" s="65" t="s">
        <v>222</v>
      </c>
      <c r="B42" s="110"/>
      <c r="C42" s="98"/>
      <c r="D42" s="98"/>
      <c r="E42" s="98"/>
      <c r="F42" s="98"/>
      <c r="G42" s="98"/>
      <c r="H42" s="98"/>
      <c r="I42" s="98"/>
      <c r="J42" s="98"/>
      <c r="K42" s="97"/>
      <c r="L42" s="98"/>
      <c r="M42" s="98"/>
      <c r="N42" s="97"/>
      <c r="O42" s="97"/>
      <c r="P42" s="98"/>
      <c r="Q42" s="98"/>
      <c r="R42" s="97"/>
      <c r="S42" s="97"/>
      <c r="T42" s="98"/>
      <c r="U42" s="98"/>
      <c r="V42" s="97"/>
      <c r="W42" s="97"/>
      <c r="X42" s="97"/>
      <c r="Y42" s="110"/>
    </row>
    <row r="43" spans="1:24" s="7" customFormat="1" ht="36" customHeight="1" thickBot="1">
      <c r="A43" s="65" t="s">
        <v>308</v>
      </c>
      <c r="B43" s="65"/>
      <c r="X43" s="88" t="s">
        <v>122</v>
      </c>
    </row>
    <row r="44" spans="1:25" s="67" customFormat="1" ht="24" customHeight="1" thickBot="1">
      <c r="A44" s="527" t="s">
        <v>36</v>
      </c>
      <c r="B44" s="86" t="s">
        <v>228</v>
      </c>
      <c r="C44" s="85"/>
      <c r="D44" s="115"/>
      <c r="E44" s="115"/>
      <c r="F44" s="115"/>
      <c r="G44" s="115"/>
      <c r="H44" s="115"/>
      <c r="I44" s="115"/>
      <c r="J44" s="115"/>
      <c r="K44" s="115"/>
      <c r="L44" s="127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8"/>
      <c r="Y44" s="87"/>
    </row>
    <row r="45" spans="1:25" s="67" customFormat="1" ht="24" customHeight="1">
      <c r="A45" s="528"/>
      <c r="B45" s="528" t="s">
        <v>145</v>
      </c>
      <c r="C45" s="125" t="s">
        <v>147</v>
      </c>
      <c r="D45" s="123"/>
      <c r="E45" s="123"/>
      <c r="F45" s="123"/>
      <c r="G45" s="123"/>
      <c r="H45" s="123"/>
      <c r="I45" s="123"/>
      <c r="J45" s="123"/>
      <c r="K45" s="123"/>
      <c r="L45" s="126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4"/>
      <c r="X45" s="515" t="s">
        <v>148</v>
      </c>
      <c r="Y45" s="87"/>
    </row>
    <row r="46" spans="1:25" s="67" customFormat="1" ht="16.5" customHeight="1">
      <c r="A46" s="528"/>
      <c r="B46" s="528"/>
      <c r="C46" s="520" t="s">
        <v>146</v>
      </c>
      <c r="D46" s="525" t="s">
        <v>35</v>
      </c>
      <c r="E46" s="518" t="s">
        <v>229</v>
      </c>
      <c r="F46" s="518"/>
      <c r="G46" s="524"/>
      <c r="H46" s="522" t="s">
        <v>35</v>
      </c>
      <c r="I46" s="518" t="s">
        <v>230</v>
      </c>
      <c r="J46" s="518"/>
      <c r="K46" s="524"/>
      <c r="L46" s="522" t="s">
        <v>35</v>
      </c>
      <c r="M46" s="518" t="s">
        <v>231</v>
      </c>
      <c r="N46" s="518"/>
      <c r="O46" s="524"/>
      <c r="P46" s="522" t="s">
        <v>35</v>
      </c>
      <c r="Q46" s="518" t="s">
        <v>232</v>
      </c>
      <c r="R46" s="518"/>
      <c r="S46" s="524"/>
      <c r="T46" s="525" t="s">
        <v>35</v>
      </c>
      <c r="U46" s="518" t="s">
        <v>233</v>
      </c>
      <c r="V46" s="518"/>
      <c r="W46" s="519"/>
      <c r="X46" s="516"/>
      <c r="Y46" s="87"/>
    </row>
    <row r="47" spans="1:25" s="67" customFormat="1" ht="24" customHeight="1" thickBot="1">
      <c r="A47" s="530"/>
      <c r="B47" s="530"/>
      <c r="C47" s="521"/>
      <c r="D47" s="529"/>
      <c r="E47" s="119" t="s">
        <v>47</v>
      </c>
      <c r="F47" s="120" t="s">
        <v>48</v>
      </c>
      <c r="G47" s="121" t="s">
        <v>60</v>
      </c>
      <c r="H47" s="523"/>
      <c r="I47" s="119" t="s">
        <v>47</v>
      </c>
      <c r="J47" s="120" t="s">
        <v>48</v>
      </c>
      <c r="K47" s="121" t="s">
        <v>60</v>
      </c>
      <c r="L47" s="523"/>
      <c r="M47" s="119" t="s">
        <v>47</v>
      </c>
      <c r="N47" s="120" t="s">
        <v>48</v>
      </c>
      <c r="O47" s="121" t="s">
        <v>60</v>
      </c>
      <c r="P47" s="523"/>
      <c r="Q47" s="119" t="s">
        <v>47</v>
      </c>
      <c r="R47" s="120" t="s">
        <v>48</v>
      </c>
      <c r="S47" s="121" t="s">
        <v>60</v>
      </c>
      <c r="T47" s="526"/>
      <c r="U47" s="119" t="s">
        <v>47</v>
      </c>
      <c r="V47" s="120" t="s">
        <v>48</v>
      </c>
      <c r="W47" s="122" t="s">
        <v>60</v>
      </c>
      <c r="X47" s="517"/>
      <c r="Y47" s="83"/>
    </row>
    <row r="48" spans="1:25" s="67" customFormat="1" ht="36" customHeight="1">
      <c r="A48" s="185" t="s">
        <v>268</v>
      </c>
      <c r="B48" s="245">
        <f aca="true" t="shared" si="2" ref="B48:B73">SUM(C48,X48)</f>
        <v>12784</v>
      </c>
      <c r="C48" s="222">
        <f aca="true" t="shared" si="3" ref="C48:C73">SUM(D48,H48,L48,P48,T48)</f>
        <v>11147</v>
      </c>
      <c r="D48" s="239">
        <v>9157</v>
      </c>
      <c r="E48" s="368">
        <v>0</v>
      </c>
      <c r="F48" s="369">
        <v>8219</v>
      </c>
      <c r="G48" s="370">
        <v>938</v>
      </c>
      <c r="H48" s="247">
        <v>975</v>
      </c>
      <c r="I48" s="368">
        <v>0</v>
      </c>
      <c r="J48" s="369">
        <v>975</v>
      </c>
      <c r="K48" s="370">
        <v>0</v>
      </c>
      <c r="L48" s="248">
        <v>941</v>
      </c>
      <c r="M48" s="368">
        <v>0</v>
      </c>
      <c r="N48" s="369">
        <v>941</v>
      </c>
      <c r="O48" s="370">
        <v>0</v>
      </c>
      <c r="P48" s="247">
        <v>2</v>
      </c>
      <c r="Q48" s="368">
        <v>0</v>
      </c>
      <c r="R48" s="369">
        <v>2</v>
      </c>
      <c r="S48" s="370">
        <v>0</v>
      </c>
      <c r="T48" s="247">
        <v>72</v>
      </c>
      <c r="U48" s="368">
        <v>0</v>
      </c>
      <c r="V48" s="369">
        <v>72</v>
      </c>
      <c r="W48" s="371">
        <v>0</v>
      </c>
      <c r="X48" s="222">
        <v>1637</v>
      </c>
      <c r="Y48" s="94"/>
    </row>
    <row r="49" spans="1:25" s="67" customFormat="1" ht="36" customHeight="1">
      <c r="A49" s="185" t="s">
        <v>269</v>
      </c>
      <c r="B49" s="245">
        <f>SUM(C49,X49)</f>
        <v>17639</v>
      </c>
      <c r="C49" s="222">
        <f>SUM(D49,H49,L49,P49,T49)</f>
        <v>16252</v>
      </c>
      <c r="D49" s="239">
        <v>12782</v>
      </c>
      <c r="E49" s="368">
        <v>556</v>
      </c>
      <c r="F49" s="369">
        <v>7995</v>
      </c>
      <c r="G49" s="370">
        <v>4231</v>
      </c>
      <c r="H49" s="247">
        <v>578</v>
      </c>
      <c r="I49" s="368">
        <v>577</v>
      </c>
      <c r="J49" s="369">
        <v>0</v>
      </c>
      <c r="K49" s="370">
        <v>1</v>
      </c>
      <c r="L49" s="248">
        <v>2670</v>
      </c>
      <c r="M49" s="368">
        <v>1299</v>
      </c>
      <c r="N49" s="369">
        <v>1371</v>
      </c>
      <c r="O49" s="370">
        <v>0</v>
      </c>
      <c r="P49" s="247">
        <v>12</v>
      </c>
      <c r="Q49" s="368">
        <v>12</v>
      </c>
      <c r="R49" s="369">
        <v>0</v>
      </c>
      <c r="S49" s="370">
        <v>0</v>
      </c>
      <c r="T49" s="247">
        <v>210</v>
      </c>
      <c r="U49" s="368">
        <v>208</v>
      </c>
      <c r="V49" s="369">
        <v>0</v>
      </c>
      <c r="W49" s="371">
        <v>2</v>
      </c>
      <c r="X49" s="222">
        <v>1387</v>
      </c>
      <c r="Y49" s="94"/>
    </row>
    <row r="50" spans="1:25" s="67" customFormat="1" ht="36" customHeight="1">
      <c r="A50" s="185" t="s">
        <v>270</v>
      </c>
      <c r="B50" s="245">
        <f t="shared" si="2"/>
        <v>7728</v>
      </c>
      <c r="C50" s="222">
        <f t="shared" si="3"/>
        <v>7626</v>
      </c>
      <c r="D50" s="239">
        <v>6764</v>
      </c>
      <c r="E50" s="368">
        <v>0</v>
      </c>
      <c r="F50" s="369">
        <v>2893</v>
      </c>
      <c r="G50" s="370">
        <v>3871</v>
      </c>
      <c r="H50" s="247">
        <v>317</v>
      </c>
      <c r="I50" s="368">
        <v>0</v>
      </c>
      <c r="J50" s="369">
        <v>317</v>
      </c>
      <c r="K50" s="370">
        <v>0</v>
      </c>
      <c r="L50" s="248">
        <v>503</v>
      </c>
      <c r="M50" s="368">
        <v>0</v>
      </c>
      <c r="N50" s="369">
        <v>503</v>
      </c>
      <c r="O50" s="370">
        <v>0</v>
      </c>
      <c r="P50" s="247">
        <v>3</v>
      </c>
      <c r="Q50" s="368">
        <v>3</v>
      </c>
      <c r="R50" s="369">
        <v>0</v>
      </c>
      <c r="S50" s="370">
        <v>0</v>
      </c>
      <c r="T50" s="247">
        <v>39</v>
      </c>
      <c r="U50" s="368">
        <v>0</v>
      </c>
      <c r="V50" s="369">
        <v>39</v>
      </c>
      <c r="W50" s="371">
        <v>0</v>
      </c>
      <c r="X50" s="222">
        <v>102</v>
      </c>
      <c r="Y50" s="94"/>
    </row>
    <row r="51" spans="1:25" s="67" customFormat="1" ht="36" customHeight="1">
      <c r="A51" s="185" t="s">
        <v>271</v>
      </c>
      <c r="B51" s="245">
        <f t="shared" si="2"/>
        <v>1982</v>
      </c>
      <c r="C51" s="222">
        <f t="shared" si="3"/>
        <v>1982</v>
      </c>
      <c r="D51" s="239">
        <v>1505</v>
      </c>
      <c r="E51" s="368">
        <v>0</v>
      </c>
      <c r="F51" s="369">
        <v>1161</v>
      </c>
      <c r="G51" s="370">
        <v>344</v>
      </c>
      <c r="H51" s="247">
        <v>293</v>
      </c>
      <c r="I51" s="368">
        <v>0</v>
      </c>
      <c r="J51" s="369">
        <v>293</v>
      </c>
      <c r="K51" s="370">
        <v>0</v>
      </c>
      <c r="L51" s="248">
        <v>147</v>
      </c>
      <c r="M51" s="368">
        <v>0</v>
      </c>
      <c r="N51" s="369">
        <v>147</v>
      </c>
      <c r="O51" s="370">
        <v>0</v>
      </c>
      <c r="P51" s="247">
        <v>0</v>
      </c>
      <c r="Q51" s="368">
        <v>0</v>
      </c>
      <c r="R51" s="369">
        <v>0</v>
      </c>
      <c r="S51" s="370">
        <v>0</v>
      </c>
      <c r="T51" s="247">
        <v>37</v>
      </c>
      <c r="U51" s="368">
        <v>0</v>
      </c>
      <c r="V51" s="369">
        <v>37</v>
      </c>
      <c r="W51" s="371">
        <v>0</v>
      </c>
      <c r="X51" s="222">
        <v>0</v>
      </c>
      <c r="Y51" s="94"/>
    </row>
    <row r="52" spans="1:25" s="67" customFormat="1" ht="36" customHeight="1">
      <c r="A52" s="183" t="s">
        <v>272</v>
      </c>
      <c r="B52" s="245">
        <f t="shared" si="2"/>
        <v>6968</v>
      </c>
      <c r="C52" s="222">
        <f t="shared" si="3"/>
        <v>6759</v>
      </c>
      <c r="D52" s="263">
        <v>5694</v>
      </c>
      <c r="E52" s="372">
        <v>0</v>
      </c>
      <c r="F52" s="373">
        <v>3512</v>
      </c>
      <c r="G52" s="374">
        <v>2182</v>
      </c>
      <c r="H52" s="250">
        <v>57</v>
      </c>
      <c r="I52" s="372">
        <v>0</v>
      </c>
      <c r="J52" s="373">
        <v>57</v>
      </c>
      <c r="K52" s="374">
        <v>0</v>
      </c>
      <c r="L52" s="251">
        <v>825</v>
      </c>
      <c r="M52" s="372">
        <v>0</v>
      </c>
      <c r="N52" s="373">
        <v>825</v>
      </c>
      <c r="O52" s="374">
        <v>0</v>
      </c>
      <c r="P52" s="250">
        <v>10</v>
      </c>
      <c r="Q52" s="372">
        <v>0</v>
      </c>
      <c r="R52" s="373">
        <v>10</v>
      </c>
      <c r="S52" s="374">
        <v>0</v>
      </c>
      <c r="T52" s="250">
        <v>173</v>
      </c>
      <c r="U52" s="372">
        <v>0</v>
      </c>
      <c r="V52" s="373">
        <v>173</v>
      </c>
      <c r="W52" s="375">
        <v>0</v>
      </c>
      <c r="X52" s="223">
        <v>209</v>
      </c>
      <c r="Y52" s="94"/>
    </row>
    <row r="53" spans="1:25" s="67" customFormat="1" ht="36" customHeight="1">
      <c r="A53" s="182" t="s">
        <v>273</v>
      </c>
      <c r="B53" s="252">
        <f t="shared" si="2"/>
        <v>9326</v>
      </c>
      <c r="C53" s="224">
        <f t="shared" si="3"/>
        <v>9004</v>
      </c>
      <c r="D53" s="264">
        <v>7959</v>
      </c>
      <c r="E53" s="376">
        <v>0</v>
      </c>
      <c r="F53" s="377">
        <v>6032</v>
      </c>
      <c r="G53" s="378">
        <v>1927</v>
      </c>
      <c r="H53" s="255">
        <v>84</v>
      </c>
      <c r="I53" s="376">
        <v>0</v>
      </c>
      <c r="J53" s="377">
        <v>84</v>
      </c>
      <c r="K53" s="378">
        <v>0</v>
      </c>
      <c r="L53" s="256">
        <v>725</v>
      </c>
      <c r="M53" s="376">
        <v>0</v>
      </c>
      <c r="N53" s="377">
        <v>725</v>
      </c>
      <c r="O53" s="378">
        <v>0</v>
      </c>
      <c r="P53" s="255">
        <v>17</v>
      </c>
      <c r="Q53" s="376">
        <v>0</v>
      </c>
      <c r="R53" s="377">
        <v>17</v>
      </c>
      <c r="S53" s="378">
        <v>0</v>
      </c>
      <c r="T53" s="255">
        <v>219</v>
      </c>
      <c r="U53" s="376">
        <v>0</v>
      </c>
      <c r="V53" s="377">
        <v>219</v>
      </c>
      <c r="W53" s="379">
        <v>0</v>
      </c>
      <c r="X53" s="224">
        <v>322</v>
      </c>
      <c r="Y53" s="94"/>
    </row>
    <row r="54" spans="1:25" s="67" customFormat="1" ht="36" customHeight="1">
      <c r="A54" s="185" t="s">
        <v>274</v>
      </c>
      <c r="B54" s="245">
        <f t="shared" si="2"/>
        <v>5549</v>
      </c>
      <c r="C54" s="222">
        <f t="shared" si="3"/>
        <v>5509</v>
      </c>
      <c r="D54" s="239">
        <v>4202</v>
      </c>
      <c r="E54" s="368">
        <v>0</v>
      </c>
      <c r="F54" s="369">
        <v>3695</v>
      </c>
      <c r="G54" s="370">
        <v>507</v>
      </c>
      <c r="H54" s="247">
        <v>213</v>
      </c>
      <c r="I54" s="368">
        <v>0</v>
      </c>
      <c r="J54" s="369">
        <v>213</v>
      </c>
      <c r="K54" s="370">
        <v>0</v>
      </c>
      <c r="L54" s="248">
        <v>359</v>
      </c>
      <c r="M54" s="368">
        <v>0</v>
      </c>
      <c r="N54" s="369">
        <v>359</v>
      </c>
      <c r="O54" s="370">
        <v>0</v>
      </c>
      <c r="P54" s="247">
        <v>584</v>
      </c>
      <c r="Q54" s="368">
        <v>0</v>
      </c>
      <c r="R54" s="369">
        <v>584</v>
      </c>
      <c r="S54" s="370">
        <v>0</v>
      </c>
      <c r="T54" s="247">
        <v>151</v>
      </c>
      <c r="U54" s="368">
        <v>0</v>
      </c>
      <c r="V54" s="369">
        <v>151</v>
      </c>
      <c r="W54" s="371">
        <v>0</v>
      </c>
      <c r="X54" s="222">
        <v>40</v>
      </c>
      <c r="Y54" s="94"/>
    </row>
    <row r="55" spans="1:25" s="67" customFormat="1" ht="36" customHeight="1">
      <c r="A55" s="185" t="s">
        <v>275</v>
      </c>
      <c r="B55" s="245">
        <f t="shared" si="2"/>
        <v>6553</v>
      </c>
      <c r="C55" s="222">
        <f t="shared" si="3"/>
        <v>6449</v>
      </c>
      <c r="D55" s="239">
        <v>4285</v>
      </c>
      <c r="E55" s="368">
        <v>0</v>
      </c>
      <c r="F55" s="369">
        <v>3744</v>
      </c>
      <c r="G55" s="370">
        <v>541</v>
      </c>
      <c r="H55" s="247">
        <v>412</v>
      </c>
      <c r="I55" s="368">
        <v>0</v>
      </c>
      <c r="J55" s="369">
        <v>412</v>
      </c>
      <c r="K55" s="370">
        <v>0</v>
      </c>
      <c r="L55" s="248">
        <v>902</v>
      </c>
      <c r="M55" s="368">
        <v>0</v>
      </c>
      <c r="N55" s="369">
        <v>902</v>
      </c>
      <c r="O55" s="370">
        <v>0</v>
      </c>
      <c r="P55" s="247">
        <v>671</v>
      </c>
      <c r="Q55" s="368">
        <v>0</v>
      </c>
      <c r="R55" s="369">
        <v>671</v>
      </c>
      <c r="S55" s="370">
        <v>0</v>
      </c>
      <c r="T55" s="247">
        <v>179</v>
      </c>
      <c r="U55" s="368">
        <v>0</v>
      </c>
      <c r="V55" s="369">
        <v>179</v>
      </c>
      <c r="W55" s="371">
        <v>0</v>
      </c>
      <c r="X55" s="222">
        <v>104</v>
      </c>
      <c r="Y55" s="94"/>
    </row>
    <row r="56" spans="1:25" s="67" customFormat="1" ht="36" customHeight="1">
      <c r="A56" s="185" t="s">
        <v>276</v>
      </c>
      <c r="B56" s="245">
        <f t="shared" si="2"/>
        <v>14332</v>
      </c>
      <c r="C56" s="222">
        <f t="shared" si="3"/>
        <v>14332</v>
      </c>
      <c r="D56" s="239">
        <v>11242</v>
      </c>
      <c r="E56" s="368">
        <v>0</v>
      </c>
      <c r="F56" s="369">
        <v>10785</v>
      </c>
      <c r="G56" s="370">
        <v>457</v>
      </c>
      <c r="H56" s="247">
        <v>1401</v>
      </c>
      <c r="I56" s="368">
        <v>0</v>
      </c>
      <c r="J56" s="369">
        <v>1401</v>
      </c>
      <c r="K56" s="370">
        <v>0</v>
      </c>
      <c r="L56" s="248">
        <v>1144</v>
      </c>
      <c r="M56" s="368">
        <v>0</v>
      </c>
      <c r="N56" s="369">
        <v>1144</v>
      </c>
      <c r="O56" s="370">
        <v>0</v>
      </c>
      <c r="P56" s="247">
        <v>0</v>
      </c>
      <c r="Q56" s="368">
        <v>0</v>
      </c>
      <c r="R56" s="369">
        <v>0</v>
      </c>
      <c r="S56" s="370">
        <v>0</v>
      </c>
      <c r="T56" s="247">
        <v>545</v>
      </c>
      <c r="U56" s="368">
        <v>0</v>
      </c>
      <c r="V56" s="369">
        <v>545</v>
      </c>
      <c r="W56" s="371">
        <v>0</v>
      </c>
      <c r="X56" s="222">
        <v>0</v>
      </c>
      <c r="Y56" s="94"/>
    </row>
    <row r="57" spans="1:25" s="67" customFormat="1" ht="36" customHeight="1">
      <c r="A57" s="187" t="s">
        <v>277</v>
      </c>
      <c r="B57" s="265">
        <f t="shared" si="2"/>
        <v>7626</v>
      </c>
      <c r="C57" s="223">
        <f t="shared" si="3"/>
        <v>7456</v>
      </c>
      <c r="D57" s="263">
        <v>5723</v>
      </c>
      <c r="E57" s="372">
        <v>0</v>
      </c>
      <c r="F57" s="373">
        <v>4762</v>
      </c>
      <c r="G57" s="374">
        <v>961</v>
      </c>
      <c r="H57" s="250">
        <v>321</v>
      </c>
      <c r="I57" s="372">
        <v>0</v>
      </c>
      <c r="J57" s="373">
        <v>321</v>
      </c>
      <c r="K57" s="374">
        <v>0</v>
      </c>
      <c r="L57" s="251">
        <v>676</v>
      </c>
      <c r="M57" s="372">
        <v>0</v>
      </c>
      <c r="N57" s="373">
        <v>676</v>
      </c>
      <c r="O57" s="374">
        <v>0</v>
      </c>
      <c r="P57" s="250">
        <v>653</v>
      </c>
      <c r="Q57" s="372">
        <v>0</v>
      </c>
      <c r="R57" s="373">
        <v>653</v>
      </c>
      <c r="S57" s="374">
        <v>0</v>
      </c>
      <c r="T57" s="250">
        <v>83</v>
      </c>
      <c r="U57" s="372">
        <v>0</v>
      </c>
      <c r="V57" s="373">
        <v>83</v>
      </c>
      <c r="W57" s="375">
        <v>0</v>
      </c>
      <c r="X57" s="223">
        <v>170</v>
      </c>
      <c r="Y57" s="94"/>
    </row>
    <row r="58" spans="1:25" s="67" customFormat="1" ht="36" customHeight="1">
      <c r="A58" s="185" t="s">
        <v>278</v>
      </c>
      <c r="B58" s="245">
        <f t="shared" si="2"/>
        <v>12801</v>
      </c>
      <c r="C58" s="222">
        <f t="shared" si="3"/>
        <v>12697</v>
      </c>
      <c r="D58" s="264">
        <v>10287</v>
      </c>
      <c r="E58" s="376">
        <v>0</v>
      </c>
      <c r="F58" s="377">
        <v>7882</v>
      </c>
      <c r="G58" s="378">
        <v>2405</v>
      </c>
      <c r="H58" s="255">
        <v>541</v>
      </c>
      <c r="I58" s="376">
        <v>0</v>
      </c>
      <c r="J58" s="377">
        <v>541</v>
      </c>
      <c r="K58" s="378">
        <v>0</v>
      </c>
      <c r="L58" s="256">
        <v>1683</v>
      </c>
      <c r="M58" s="376">
        <v>0</v>
      </c>
      <c r="N58" s="377">
        <v>1683</v>
      </c>
      <c r="O58" s="378">
        <v>0</v>
      </c>
      <c r="P58" s="255">
        <v>0</v>
      </c>
      <c r="Q58" s="376">
        <v>0</v>
      </c>
      <c r="R58" s="377">
        <v>0</v>
      </c>
      <c r="S58" s="378">
        <v>0</v>
      </c>
      <c r="T58" s="255">
        <v>186</v>
      </c>
      <c r="U58" s="376">
        <v>0</v>
      </c>
      <c r="V58" s="377">
        <v>186</v>
      </c>
      <c r="W58" s="379">
        <v>0</v>
      </c>
      <c r="X58" s="224">
        <v>104</v>
      </c>
      <c r="Y58" s="94"/>
    </row>
    <row r="59" spans="1:25" s="67" customFormat="1" ht="36" customHeight="1">
      <c r="A59" s="185" t="s">
        <v>279</v>
      </c>
      <c r="B59" s="245">
        <f t="shared" si="2"/>
        <v>2739</v>
      </c>
      <c r="C59" s="222">
        <f t="shared" si="3"/>
        <v>1888</v>
      </c>
      <c r="D59" s="239">
        <v>1318</v>
      </c>
      <c r="E59" s="368">
        <v>0</v>
      </c>
      <c r="F59" s="369">
        <v>884</v>
      </c>
      <c r="G59" s="370">
        <v>434</v>
      </c>
      <c r="H59" s="247">
        <v>93</v>
      </c>
      <c r="I59" s="368">
        <v>0</v>
      </c>
      <c r="J59" s="369">
        <v>93</v>
      </c>
      <c r="K59" s="370">
        <v>0</v>
      </c>
      <c r="L59" s="248">
        <v>27</v>
      </c>
      <c r="M59" s="368">
        <v>0</v>
      </c>
      <c r="N59" s="369">
        <v>27</v>
      </c>
      <c r="O59" s="370">
        <v>0</v>
      </c>
      <c r="P59" s="247">
        <v>195</v>
      </c>
      <c r="Q59" s="368">
        <v>0</v>
      </c>
      <c r="R59" s="369">
        <v>195</v>
      </c>
      <c r="S59" s="370">
        <v>0</v>
      </c>
      <c r="T59" s="247">
        <v>255</v>
      </c>
      <c r="U59" s="368">
        <v>0</v>
      </c>
      <c r="V59" s="369">
        <v>255</v>
      </c>
      <c r="W59" s="371">
        <v>0</v>
      </c>
      <c r="X59" s="222">
        <v>851</v>
      </c>
      <c r="Y59" s="94"/>
    </row>
    <row r="60" spans="1:25" s="67" customFormat="1" ht="36" customHeight="1">
      <c r="A60" s="94" t="s">
        <v>280</v>
      </c>
      <c r="B60" s="266">
        <f t="shared" si="2"/>
        <v>8539</v>
      </c>
      <c r="C60" s="222">
        <f t="shared" si="3"/>
        <v>8539</v>
      </c>
      <c r="D60" s="240">
        <v>6249</v>
      </c>
      <c r="E60" s="368">
        <v>0</v>
      </c>
      <c r="F60" s="369">
        <v>4890</v>
      </c>
      <c r="G60" s="370">
        <v>1359</v>
      </c>
      <c r="H60" s="247">
        <v>306</v>
      </c>
      <c r="I60" s="368">
        <v>0</v>
      </c>
      <c r="J60" s="369">
        <v>305</v>
      </c>
      <c r="K60" s="370">
        <v>1</v>
      </c>
      <c r="L60" s="248">
        <v>1813</v>
      </c>
      <c r="M60" s="368">
        <v>0</v>
      </c>
      <c r="N60" s="369">
        <v>1813</v>
      </c>
      <c r="O60" s="370">
        <v>0</v>
      </c>
      <c r="P60" s="247">
        <v>8</v>
      </c>
      <c r="Q60" s="368">
        <v>0</v>
      </c>
      <c r="R60" s="369">
        <v>8</v>
      </c>
      <c r="S60" s="370">
        <v>0</v>
      </c>
      <c r="T60" s="247">
        <v>163</v>
      </c>
      <c r="U60" s="368">
        <v>0</v>
      </c>
      <c r="V60" s="369">
        <v>163</v>
      </c>
      <c r="W60" s="384">
        <v>0</v>
      </c>
      <c r="X60" s="222">
        <v>0</v>
      </c>
      <c r="Y60" s="94"/>
    </row>
    <row r="61" spans="1:25" s="67" customFormat="1" ht="36" customHeight="1">
      <c r="A61" s="185" t="s">
        <v>281</v>
      </c>
      <c r="B61" s="245">
        <f t="shared" si="2"/>
        <v>16137</v>
      </c>
      <c r="C61" s="222">
        <f t="shared" si="3"/>
        <v>15740</v>
      </c>
      <c r="D61" s="239">
        <v>11736</v>
      </c>
      <c r="E61" s="368">
        <v>0</v>
      </c>
      <c r="F61" s="369">
        <v>9185</v>
      </c>
      <c r="G61" s="370">
        <v>2551</v>
      </c>
      <c r="H61" s="247">
        <v>359</v>
      </c>
      <c r="I61" s="368">
        <v>0</v>
      </c>
      <c r="J61" s="369">
        <v>358</v>
      </c>
      <c r="K61" s="370">
        <v>1</v>
      </c>
      <c r="L61" s="248">
        <v>3614</v>
      </c>
      <c r="M61" s="368">
        <v>0</v>
      </c>
      <c r="N61" s="369">
        <v>3614</v>
      </c>
      <c r="O61" s="370">
        <v>0</v>
      </c>
      <c r="P61" s="247">
        <v>11</v>
      </c>
      <c r="Q61" s="368">
        <v>0</v>
      </c>
      <c r="R61" s="369">
        <v>11</v>
      </c>
      <c r="S61" s="370">
        <v>0</v>
      </c>
      <c r="T61" s="247">
        <v>20</v>
      </c>
      <c r="U61" s="368">
        <v>0</v>
      </c>
      <c r="V61" s="369">
        <v>20</v>
      </c>
      <c r="W61" s="371">
        <v>0</v>
      </c>
      <c r="X61" s="222">
        <v>397</v>
      </c>
      <c r="Y61" s="94"/>
    </row>
    <row r="62" spans="1:25" s="67" customFormat="1" ht="36" customHeight="1">
      <c r="A62" s="183" t="s">
        <v>282</v>
      </c>
      <c r="B62" s="257">
        <f t="shared" si="2"/>
        <v>11954</v>
      </c>
      <c r="C62" s="223">
        <f t="shared" si="3"/>
        <v>9120</v>
      </c>
      <c r="D62" s="263">
        <v>8247</v>
      </c>
      <c r="E62" s="372">
        <v>0</v>
      </c>
      <c r="F62" s="373">
        <v>4753</v>
      </c>
      <c r="G62" s="374">
        <v>3494</v>
      </c>
      <c r="H62" s="250">
        <v>192</v>
      </c>
      <c r="I62" s="372">
        <v>0</v>
      </c>
      <c r="J62" s="373">
        <v>192</v>
      </c>
      <c r="K62" s="374">
        <v>0</v>
      </c>
      <c r="L62" s="251">
        <v>549</v>
      </c>
      <c r="M62" s="372">
        <v>0</v>
      </c>
      <c r="N62" s="373">
        <v>549</v>
      </c>
      <c r="O62" s="374">
        <v>0</v>
      </c>
      <c r="P62" s="250">
        <v>0</v>
      </c>
      <c r="Q62" s="372">
        <v>0</v>
      </c>
      <c r="R62" s="373">
        <v>0</v>
      </c>
      <c r="S62" s="374">
        <v>0</v>
      </c>
      <c r="T62" s="250">
        <v>132</v>
      </c>
      <c r="U62" s="372">
        <v>0</v>
      </c>
      <c r="V62" s="373">
        <v>132</v>
      </c>
      <c r="W62" s="385">
        <v>0</v>
      </c>
      <c r="X62" s="223">
        <v>2834</v>
      </c>
      <c r="Y62" s="94"/>
    </row>
    <row r="63" spans="1:25" s="67" customFormat="1" ht="36" customHeight="1">
      <c r="A63" s="185" t="s">
        <v>283</v>
      </c>
      <c r="B63" s="245">
        <f t="shared" si="2"/>
        <v>10839</v>
      </c>
      <c r="C63" s="222">
        <f t="shared" si="3"/>
        <v>8341</v>
      </c>
      <c r="D63" s="239">
        <v>7489</v>
      </c>
      <c r="E63" s="368">
        <v>0</v>
      </c>
      <c r="F63" s="369">
        <v>4739</v>
      </c>
      <c r="G63" s="370">
        <v>2750</v>
      </c>
      <c r="H63" s="247">
        <v>167</v>
      </c>
      <c r="I63" s="368">
        <v>0</v>
      </c>
      <c r="J63" s="369">
        <v>167</v>
      </c>
      <c r="K63" s="370">
        <v>0</v>
      </c>
      <c r="L63" s="248">
        <v>637</v>
      </c>
      <c r="M63" s="368">
        <v>0</v>
      </c>
      <c r="N63" s="369">
        <v>637</v>
      </c>
      <c r="O63" s="370">
        <v>0</v>
      </c>
      <c r="P63" s="247">
        <v>0</v>
      </c>
      <c r="Q63" s="368">
        <v>0</v>
      </c>
      <c r="R63" s="369">
        <v>0</v>
      </c>
      <c r="S63" s="370">
        <v>0</v>
      </c>
      <c r="T63" s="255">
        <v>48</v>
      </c>
      <c r="U63" s="368">
        <v>0</v>
      </c>
      <c r="V63" s="369">
        <v>48</v>
      </c>
      <c r="W63" s="371">
        <v>0</v>
      </c>
      <c r="X63" s="222">
        <v>2498</v>
      </c>
      <c r="Y63" s="94"/>
    </row>
    <row r="64" spans="1:25" s="67" customFormat="1" ht="36" customHeight="1">
      <c r="A64" s="185" t="s">
        <v>284</v>
      </c>
      <c r="B64" s="245">
        <f t="shared" si="2"/>
        <v>15904</v>
      </c>
      <c r="C64" s="222">
        <f t="shared" si="3"/>
        <v>13941</v>
      </c>
      <c r="D64" s="239">
        <v>10614</v>
      </c>
      <c r="E64" s="368">
        <v>0</v>
      </c>
      <c r="F64" s="369">
        <v>7706</v>
      </c>
      <c r="G64" s="370">
        <v>2908</v>
      </c>
      <c r="H64" s="247">
        <v>506</v>
      </c>
      <c r="I64" s="368">
        <v>0</v>
      </c>
      <c r="J64" s="369">
        <v>450</v>
      </c>
      <c r="K64" s="370">
        <v>56</v>
      </c>
      <c r="L64" s="248">
        <v>2709</v>
      </c>
      <c r="M64" s="368">
        <v>0</v>
      </c>
      <c r="N64" s="369">
        <v>2709</v>
      </c>
      <c r="O64" s="370">
        <v>0</v>
      </c>
      <c r="P64" s="247">
        <v>0</v>
      </c>
      <c r="Q64" s="368">
        <v>0</v>
      </c>
      <c r="R64" s="369">
        <v>0</v>
      </c>
      <c r="S64" s="370">
        <v>0</v>
      </c>
      <c r="T64" s="247">
        <v>112</v>
      </c>
      <c r="U64" s="368">
        <v>0</v>
      </c>
      <c r="V64" s="369">
        <v>112</v>
      </c>
      <c r="W64" s="371">
        <v>0</v>
      </c>
      <c r="X64" s="222">
        <v>1963</v>
      </c>
      <c r="Y64" s="94"/>
    </row>
    <row r="65" spans="1:25" s="67" customFormat="1" ht="36" customHeight="1">
      <c r="A65" s="94" t="s">
        <v>285</v>
      </c>
      <c r="B65" s="266">
        <f t="shared" si="2"/>
        <v>9807</v>
      </c>
      <c r="C65" s="222">
        <f t="shared" si="3"/>
        <v>8330</v>
      </c>
      <c r="D65" s="240">
        <v>6979</v>
      </c>
      <c r="E65" s="368">
        <v>0</v>
      </c>
      <c r="F65" s="369">
        <v>4505</v>
      </c>
      <c r="G65" s="370">
        <v>2474</v>
      </c>
      <c r="H65" s="247">
        <v>12</v>
      </c>
      <c r="I65" s="368">
        <v>0</v>
      </c>
      <c r="J65" s="369">
        <v>0</v>
      </c>
      <c r="K65" s="370">
        <v>12</v>
      </c>
      <c r="L65" s="248">
        <v>1255</v>
      </c>
      <c r="M65" s="368">
        <v>9</v>
      </c>
      <c r="N65" s="369">
        <v>1246</v>
      </c>
      <c r="O65" s="370">
        <v>0</v>
      </c>
      <c r="P65" s="247">
        <v>13</v>
      </c>
      <c r="Q65" s="368">
        <v>0</v>
      </c>
      <c r="R65" s="369">
        <v>13</v>
      </c>
      <c r="S65" s="370">
        <v>0</v>
      </c>
      <c r="T65" s="247">
        <v>71</v>
      </c>
      <c r="U65" s="368">
        <v>3</v>
      </c>
      <c r="V65" s="369">
        <v>0</v>
      </c>
      <c r="W65" s="384">
        <v>68</v>
      </c>
      <c r="X65" s="222">
        <v>1477</v>
      </c>
      <c r="Y65" s="94"/>
    </row>
    <row r="66" spans="1:25" s="67" customFormat="1" ht="36" customHeight="1">
      <c r="A66" s="185" t="s">
        <v>286</v>
      </c>
      <c r="B66" s="245">
        <f t="shared" si="2"/>
        <v>7708</v>
      </c>
      <c r="C66" s="222">
        <f t="shared" si="3"/>
        <v>6296</v>
      </c>
      <c r="D66" s="239">
        <v>6013</v>
      </c>
      <c r="E66" s="368">
        <v>0</v>
      </c>
      <c r="F66" s="369">
        <v>4038</v>
      </c>
      <c r="G66" s="370">
        <v>1975</v>
      </c>
      <c r="H66" s="247">
        <v>66</v>
      </c>
      <c r="I66" s="368">
        <v>54</v>
      </c>
      <c r="J66" s="369">
        <v>0</v>
      </c>
      <c r="K66" s="370">
        <v>12</v>
      </c>
      <c r="L66" s="248">
        <v>217</v>
      </c>
      <c r="M66" s="368">
        <v>40</v>
      </c>
      <c r="N66" s="369">
        <v>177</v>
      </c>
      <c r="O66" s="370">
        <v>0</v>
      </c>
      <c r="P66" s="247">
        <v>0</v>
      </c>
      <c r="Q66" s="368">
        <v>0</v>
      </c>
      <c r="R66" s="369">
        <v>0</v>
      </c>
      <c r="S66" s="370">
        <v>0</v>
      </c>
      <c r="T66" s="247">
        <v>0</v>
      </c>
      <c r="U66" s="368">
        <v>0</v>
      </c>
      <c r="V66" s="369">
        <v>0</v>
      </c>
      <c r="W66" s="371">
        <v>0</v>
      </c>
      <c r="X66" s="222">
        <v>1412</v>
      </c>
      <c r="Y66" s="94"/>
    </row>
    <row r="67" spans="1:25" s="67" customFormat="1" ht="36" customHeight="1">
      <c r="A67" s="183" t="s">
        <v>287</v>
      </c>
      <c r="B67" s="257">
        <f t="shared" si="2"/>
        <v>4680</v>
      </c>
      <c r="C67" s="223">
        <f t="shared" si="3"/>
        <v>3945</v>
      </c>
      <c r="D67" s="263">
        <v>2873</v>
      </c>
      <c r="E67" s="372">
        <v>0</v>
      </c>
      <c r="F67" s="373">
        <v>2040</v>
      </c>
      <c r="G67" s="374">
        <v>833</v>
      </c>
      <c r="H67" s="250">
        <v>58</v>
      </c>
      <c r="I67" s="372">
        <v>0</v>
      </c>
      <c r="J67" s="373">
        <v>57</v>
      </c>
      <c r="K67" s="374">
        <v>1</v>
      </c>
      <c r="L67" s="251">
        <v>876</v>
      </c>
      <c r="M67" s="372">
        <v>0</v>
      </c>
      <c r="N67" s="373">
        <v>876</v>
      </c>
      <c r="O67" s="374">
        <v>0</v>
      </c>
      <c r="P67" s="250">
        <v>0</v>
      </c>
      <c r="Q67" s="372">
        <v>0</v>
      </c>
      <c r="R67" s="373">
        <v>0</v>
      </c>
      <c r="S67" s="374">
        <v>0</v>
      </c>
      <c r="T67" s="250">
        <v>138</v>
      </c>
      <c r="U67" s="372">
        <v>0</v>
      </c>
      <c r="V67" s="373">
        <v>1</v>
      </c>
      <c r="W67" s="385">
        <v>137</v>
      </c>
      <c r="X67" s="223">
        <v>735</v>
      </c>
      <c r="Y67" s="94"/>
    </row>
    <row r="68" spans="1:25" s="67" customFormat="1" ht="36" customHeight="1">
      <c r="A68" s="185" t="s">
        <v>288</v>
      </c>
      <c r="B68" s="245">
        <f t="shared" si="2"/>
        <v>8620</v>
      </c>
      <c r="C68" s="222">
        <f t="shared" si="3"/>
        <v>8618</v>
      </c>
      <c r="D68" s="239">
        <v>6577</v>
      </c>
      <c r="E68" s="368">
        <v>0</v>
      </c>
      <c r="F68" s="369">
        <v>4795</v>
      </c>
      <c r="G68" s="370">
        <v>1782</v>
      </c>
      <c r="H68" s="247">
        <v>100</v>
      </c>
      <c r="I68" s="368">
        <v>0</v>
      </c>
      <c r="J68" s="369">
        <v>81</v>
      </c>
      <c r="K68" s="370">
        <v>19</v>
      </c>
      <c r="L68" s="248">
        <v>1429</v>
      </c>
      <c r="M68" s="368">
        <v>0</v>
      </c>
      <c r="N68" s="369">
        <v>1413</v>
      </c>
      <c r="O68" s="370">
        <v>16</v>
      </c>
      <c r="P68" s="247">
        <v>16</v>
      </c>
      <c r="Q68" s="368">
        <v>0</v>
      </c>
      <c r="R68" s="369">
        <v>16</v>
      </c>
      <c r="S68" s="370">
        <v>0</v>
      </c>
      <c r="T68" s="247">
        <v>496</v>
      </c>
      <c r="U68" s="368">
        <v>0</v>
      </c>
      <c r="V68" s="369">
        <v>496</v>
      </c>
      <c r="W68" s="371">
        <v>0</v>
      </c>
      <c r="X68" s="222">
        <v>2</v>
      </c>
      <c r="Y68" s="94"/>
    </row>
    <row r="69" spans="1:25" s="67" customFormat="1" ht="36" customHeight="1">
      <c r="A69" s="185" t="s">
        <v>289</v>
      </c>
      <c r="B69" s="245">
        <f t="shared" si="2"/>
        <v>18583</v>
      </c>
      <c r="C69" s="222">
        <f t="shared" si="3"/>
        <v>14755</v>
      </c>
      <c r="D69" s="239">
        <v>11424</v>
      </c>
      <c r="E69" s="368">
        <v>0</v>
      </c>
      <c r="F69" s="369">
        <v>10250</v>
      </c>
      <c r="G69" s="370">
        <v>1174</v>
      </c>
      <c r="H69" s="247">
        <v>965</v>
      </c>
      <c r="I69" s="368">
        <v>0</v>
      </c>
      <c r="J69" s="369">
        <v>965</v>
      </c>
      <c r="K69" s="370">
        <v>0</v>
      </c>
      <c r="L69" s="248">
        <v>2256</v>
      </c>
      <c r="M69" s="368">
        <v>6</v>
      </c>
      <c r="N69" s="369">
        <v>2250</v>
      </c>
      <c r="O69" s="370">
        <v>0</v>
      </c>
      <c r="P69" s="247">
        <v>20</v>
      </c>
      <c r="Q69" s="368">
        <v>20</v>
      </c>
      <c r="R69" s="369">
        <v>0</v>
      </c>
      <c r="S69" s="370">
        <v>0</v>
      </c>
      <c r="T69" s="247">
        <v>90</v>
      </c>
      <c r="U69" s="368">
        <v>0</v>
      </c>
      <c r="V69" s="369">
        <v>90</v>
      </c>
      <c r="W69" s="371">
        <v>0</v>
      </c>
      <c r="X69" s="222">
        <v>3828</v>
      </c>
      <c r="Y69" s="94"/>
    </row>
    <row r="70" spans="1:25" s="67" customFormat="1" ht="36" customHeight="1">
      <c r="A70" s="94" t="s">
        <v>290</v>
      </c>
      <c r="B70" s="266">
        <f t="shared" si="2"/>
        <v>1539</v>
      </c>
      <c r="C70" s="222">
        <f t="shared" si="3"/>
        <v>1183</v>
      </c>
      <c r="D70" s="240">
        <v>1066</v>
      </c>
      <c r="E70" s="368">
        <v>0</v>
      </c>
      <c r="F70" s="369">
        <v>1066</v>
      </c>
      <c r="G70" s="370">
        <v>0</v>
      </c>
      <c r="H70" s="247">
        <v>8</v>
      </c>
      <c r="I70" s="368">
        <v>0</v>
      </c>
      <c r="J70" s="369">
        <v>8</v>
      </c>
      <c r="K70" s="370">
        <v>0</v>
      </c>
      <c r="L70" s="248">
        <v>109</v>
      </c>
      <c r="M70" s="368">
        <v>0</v>
      </c>
      <c r="N70" s="369">
        <v>109</v>
      </c>
      <c r="O70" s="370">
        <v>0</v>
      </c>
      <c r="P70" s="247">
        <v>0</v>
      </c>
      <c r="Q70" s="368">
        <v>0</v>
      </c>
      <c r="R70" s="369">
        <v>0</v>
      </c>
      <c r="S70" s="370">
        <v>0</v>
      </c>
      <c r="T70" s="247">
        <v>0</v>
      </c>
      <c r="U70" s="368">
        <v>0</v>
      </c>
      <c r="V70" s="369">
        <v>0</v>
      </c>
      <c r="W70" s="384">
        <v>0</v>
      </c>
      <c r="X70" s="222">
        <v>356</v>
      </c>
      <c r="Y70" s="94"/>
    </row>
    <row r="71" spans="1:25" s="67" customFormat="1" ht="36" customHeight="1">
      <c r="A71" s="185" t="s">
        <v>291</v>
      </c>
      <c r="B71" s="245">
        <f t="shared" si="2"/>
        <v>1146</v>
      </c>
      <c r="C71" s="222">
        <f t="shared" si="3"/>
        <v>879</v>
      </c>
      <c r="D71" s="239">
        <v>800</v>
      </c>
      <c r="E71" s="368">
        <v>0</v>
      </c>
      <c r="F71" s="369">
        <v>800</v>
      </c>
      <c r="G71" s="370">
        <v>0</v>
      </c>
      <c r="H71" s="247">
        <v>6</v>
      </c>
      <c r="I71" s="368">
        <v>0</v>
      </c>
      <c r="J71" s="369">
        <v>6</v>
      </c>
      <c r="K71" s="370">
        <v>0</v>
      </c>
      <c r="L71" s="248">
        <v>73</v>
      </c>
      <c r="M71" s="368">
        <v>0</v>
      </c>
      <c r="N71" s="369">
        <v>73</v>
      </c>
      <c r="O71" s="370">
        <v>0</v>
      </c>
      <c r="P71" s="247">
        <v>0</v>
      </c>
      <c r="Q71" s="368">
        <v>0</v>
      </c>
      <c r="R71" s="369">
        <v>0</v>
      </c>
      <c r="S71" s="370">
        <v>0</v>
      </c>
      <c r="T71" s="247">
        <v>0</v>
      </c>
      <c r="U71" s="368">
        <v>0</v>
      </c>
      <c r="V71" s="369">
        <v>0</v>
      </c>
      <c r="W71" s="371">
        <v>0</v>
      </c>
      <c r="X71" s="222">
        <v>267</v>
      </c>
      <c r="Y71" s="94"/>
    </row>
    <row r="72" spans="1:25" s="67" customFormat="1" ht="36" customHeight="1">
      <c r="A72" s="183" t="s">
        <v>292</v>
      </c>
      <c r="B72" s="257">
        <f t="shared" si="2"/>
        <v>358</v>
      </c>
      <c r="C72" s="223">
        <f t="shared" si="3"/>
        <v>261</v>
      </c>
      <c r="D72" s="263">
        <v>228</v>
      </c>
      <c r="E72" s="372">
        <v>0</v>
      </c>
      <c r="F72" s="373">
        <v>228</v>
      </c>
      <c r="G72" s="374">
        <v>0</v>
      </c>
      <c r="H72" s="250">
        <v>2</v>
      </c>
      <c r="I72" s="372">
        <v>0</v>
      </c>
      <c r="J72" s="373">
        <v>2</v>
      </c>
      <c r="K72" s="374">
        <v>0</v>
      </c>
      <c r="L72" s="251">
        <v>31</v>
      </c>
      <c r="M72" s="372">
        <v>0</v>
      </c>
      <c r="N72" s="373">
        <v>31</v>
      </c>
      <c r="O72" s="374">
        <v>0</v>
      </c>
      <c r="P72" s="250">
        <v>0</v>
      </c>
      <c r="Q72" s="372">
        <v>0</v>
      </c>
      <c r="R72" s="373">
        <v>0</v>
      </c>
      <c r="S72" s="374">
        <v>0</v>
      </c>
      <c r="T72" s="250">
        <v>0</v>
      </c>
      <c r="U72" s="372">
        <v>0</v>
      </c>
      <c r="V72" s="373">
        <v>0</v>
      </c>
      <c r="W72" s="385">
        <v>0</v>
      </c>
      <c r="X72" s="223">
        <v>97</v>
      </c>
      <c r="Y72" s="94"/>
    </row>
    <row r="73" spans="1:25" s="67" customFormat="1" ht="36" customHeight="1" thickBot="1">
      <c r="A73" s="112" t="s">
        <v>293</v>
      </c>
      <c r="B73" s="267">
        <f t="shared" si="2"/>
        <v>7196</v>
      </c>
      <c r="C73" s="226">
        <f t="shared" si="3"/>
        <v>6786</v>
      </c>
      <c r="D73" s="268">
        <v>4811</v>
      </c>
      <c r="E73" s="386">
        <v>0</v>
      </c>
      <c r="F73" s="387">
        <v>4176</v>
      </c>
      <c r="G73" s="388">
        <v>635</v>
      </c>
      <c r="H73" s="269">
        <v>127</v>
      </c>
      <c r="I73" s="386">
        <v>0</v>
      </c>
      <c r="J73" s="387">
        <v>127</v>
      </c>
      <c r="K73" s="388">
        <v>0</v>
      </c>
      <c r="L73" s="270">
        <v>1819</v>
      </c>
      <c r="M73" s="386">
        <v>0</v>
      </c>
      <c r="N73" s="387">
        <v>1819</v>
      </c>
      <c r="O73" s="388">
        <v>0</v>
      </c>
      <c r="P73" s="269">
        <v>27</v>
      </c>
      <c r="Q73" s="386">
        <v>15</v>
      </c>
      <c r="R73" s="387">
        <v>12</v>
      </c>
      <c r="S73" s="388">
        <v>0</v>
      </c>
      <c r="T73" s="269">
        <v>2</v>
      </c>
      <c r="U73" s="386">
        <v>0</v>
      </c>
      <c r="V73" s="387">
        <v>2</v>
      </c>
      <c r="W73" s="389">
        <v>0</v>
      </c>
      <c r="X73" s="226">
        <v>410</v>
      </c>
      <c r="Y73" s="94"/>
    </row>
    <row r="74" spans="1:25" s="67" customFormat="1" ht="50.25" customHeight="1">
      <c r="A74" s="326" t="s">
        <v>38</v>
      </c>
      <c r="B74" s="266">
        <f>SUM(B7:B41)</f>
        <v>2332642</v>
      </c>
      <c r="C74" s="266">
        <f>SUM(C7:C41)</f>
        <v>2152572</v>
      </c>
      <c r="D74" s="271">
        <f aca="true" t="shared" si="4" ref="D74:X74">SUM(D7:D41)</f>
        <v>1691817</v>
      </c>
      <c r="E74" s="272">
        <f t="shared" si="4"/>
        <v>783732</v>
      </c>
      <c r="F74" s="273">
        <f t="shared" si="4"/>
        <v>414031</v>
      </c>
      <c r="G74" s="274">
        <f t="shared" si="4"/>
        <v>494054</v>
      </c>
      <c r="H74" s="275">
        <f t="shared" si="4"/>
        <v>141807</v>
      </c>
      <c r="I74" s="272">
        <f t="shared" si="4"/>
        <v>77895</v>
      </c>
      <c r="J74" s="273">
        <f t="shared" si="4"/>
        <v>40578</v>
      </c>
      <c r="K74" s="274">
        <f t="shared" si="4"/>
        <v>23334</v>
      </c>
      <c r="L74" s="276">
        <f t="shared" si="4"/>
        <v>292315</v>
      </c>
      <c r="M74" s="272">
        <f t="shared" si="4"/>
        <v>32550</v>
      </c>
      <c r="N74" s="273">
        <f t="shared" si="4"/>
        <v>255770</v>
      </c>
      <c r="O74" s="274">
        <f t="shared" si="4"/>
        <v>3995</v>
      </c>
      <c r="P74" s="275">
        <f t="shared" si="4"/>
        <v>7452</v>
      </c>
      <c r="Q74" s="272">
        <f t="shared" si="4"/>
        <v>4998</v>
      </c>
      <c r="R74" s="273">
        <f t="shared" si="4"/>
        <v>2454</v>
      </c>
      <c r="S74" s="274">
        <f t="shared" si="4"/>
        <v>0</v>
      </c>
      <c r="T74" s="275">
        <f t="shared" si="4"/>
        <v>19181</v>
      </c>
      <c r="U74" s="272">
        <f t="shared" si="4"/>
        <v>12711</v>
      </c>
      <c r="V74" s="273">
        <f t="shared" si="4"/>
        <v>5064</v>
      </c>
      <c r="W74" s="277">
        <f t="shared" si="4"/>
        <v>1406</v>
      </c>
      <c r="X74" s="266">
        <f t="shared" si="4"/>
        <v>180070</v>
      </c>
      <c r="Y74" s="99"/>
    </row>
    <row r="75" spans="1:25" s="67" customFormat="1" ht="50.25" customHeight="1">
      <c r="A75" s="326" t="s">
        <v>37</v>
      </c>
      <c r="B75" s="266">
        <f aca="true" t="shared" si="5" ref="B75:X75">SUM(B47:B73)</f>
        <v>229037</v>
      </c>
      <c r="C75" s="266">
        <f t="shared" si="5"/>
        <v>207835</v>
      </c>
      <c r="D75" s="271">
        <f t="shared" si="5"/>
        <v>166024</v>
      </c>
      <c r="E75" s="272">
        <f t="shared" si="5"/>
        <v>556</v>
      </c>
      <c r="F75" s="273">
        <f t="shared" si="5"/>
        <v>124735</v>
      </c>
      <c r="G75" s="274">
        <f t="shared" si="5"/>
        <v>40733</v>
      </c>
      <c r="H75" s="275">
        <f t="shared" si="5"/>
        <v>8159</v>
      </c>
      <c r="I75" s="272">
        <f t="shared" si="5"/>
        <v>631</v>
      </c>
      <c r="J75" s="273">
        <f t="shared" si="5"/>
        <v>7425</v>
      </c>
      <c r="K75" s="274">
        <f t="shared" si="5"/>
        <v>103</v>
      </c>
      <c r="L75" s="276">
        <f t="shared" si="5"/>
        <v>27989</v>
      </c>
      <c r="M75" s="272">
        <f t="shared" si="5"/>
        <v>1354</v>
      </c>
      <c r="N75" s="273">
        <f t="shared" si="5"/>
        <v>26619</v>
      </c>
      <c r="O75" s="274">
        <f t="shared" si="5"/>
        <v>16</v>
      </c>
      <c r="P75" s="275">
        <f t="shared" si="5"/>
        <v>2242</v>
      </c>
      <c r="Q75" s="272">
        <f t="shared" si="5"/>
        <v>50</v>
      </c>
      <c r="R75" s="273">
        <f t="shared" si="5"/>
        <v>2192</v>
      </c>
      <c r="S75" s="274">
        <f t="shared" si="5"/>
        <v>0</v>
      </c>
      <c r="T75" s="275">
        <f t="shared" si="5"/>
        <v>3421</v>
      </c>
      <c r="U75" s="272">
        <f t="shared" si="5"/>
        <v>211</v>
      </c>
      <c r="V75" s="273">
        <f t="shared" si="5"/>
        <v>3003</v>
      </c>
      <c r="W75" s="277">
        <f t="shared" si="5"/>
        <v>207</v>
      </c>
      <c r="X75" s="266">
        <f t="shared" si="5"/>
        <v>21202</v>
      </c>
      <c r="Y75" s="99"/>
    </row>
    <row r="76" spans="1:25" s="67" customFormat="1" ht="50.25" customHeight="1" thickBot="1">
      <c r="A76" s="325" t="s">
        <v>41</v>
      </c>
      <c r="B76" s="278">
        <f>SUM(B74:B75)</f>
        <v>2561679</v>
      </c>
      <c r="C76" s="278">
        <f>SUM(C74:C75)</f>
        <v>2360407</v>
      </c>
      <c r="D76" s="279">
        <f aca="true" t="shared" si="6" ref="D76:X76">SUM(D74:D75)</f>
        <v>1857841</v>
      </c>
      <c r="E76" s="280">
        <f t="shared" si="6"/>
        <v>784288</v>
      </c>
      <c r="F76" s="281">
        <f t="shared" si="6"/>
        <v>538766</v>
      </c>
      <c r="G76" s="282">
        <f t="shared" si="6"/>
        <v>534787</v>
      </c>
      <c r="H76" s="283">
        <f t="shared" si="6"/>
        <v>149966</v>
      </c>
      <c r="I76" s="280">
        <f t="shared" si="6"/>
        <v>78526</v>
      </c>
      <c r="J76" s="281">
        <f t="shared" si="6"/>
        <v>48003</v>
      </c>
      <c r="K76" s="282">
        <f t="shared" si="6"/>
        <v>23437</v>
      </c>
      <c r="L76" s="284">
        <f t="shared" si="6"/>
        <v>320304</v>
      </c>
      <c r="M76" s="280">
        <f t="shared" si="6"/>
        <v>33904</v>
      </c>
      <c r="N76" s="281">
        <f t="shared" si="6"/>
        <v>282389</v>
      </c>
      <c r="O76" s="282">
        <f t="shared" si="6"/>
        <v>4011</v>
      </c>
      <c r="P76" s="283">
        <f t="shared" si="6"/>
        <v>9694</v>
      </c>
      <c r="Q76" s="280">
        <f t="shared" si="6"/>
        <v>5048</v>
      </c>
      <c r="R76" s="281">
        <f t="shared" si="6"/>
        <v>4646</v>
      </c>
      <c r="S76" s="282">
        <f t="shared" si="6"/>
        <v>0</v>
      </c>
      <c r="T76" s="283">
        <f t="shared" si="6"/>
        <v>22602</v>
      </c>
      <c r="U76" s="280">
        <f t="shared" si="6"/>
        <v>12922</v>
      </c>
      <c r="V76" s="281">
        <f t="shared" si="6"/>
        <v>8067</v>
      </c>
      <c r="W76" s="285">
        <f t="shared" si="6"/>
        <v>1613</v>
      </c>
      <c r="X76" s="278">
        <f t="shared" si="6"/>
        <v>201272</v>
      </c>
      <c r="Y76" s="99"/>
    </row>
  </sheetData>
  <mergeCells count="28">
    <mergeCell ref="H46:H47"/>
    <mergeCell ref="I46:K46"/>
    <mergeCell ref="L46:L47"/>
    <mergeCell ref="M46:O46"/>
    <mergeCell ref="X45:X47"/>
    <mergeCell ref="U46:W46"/>
    <mergeCell ref="A44:A47"/>
    <mergeCell ref="P46:P47"/>
    <mergeCell ref="Q46:S46"/>
    <mergeCell ref="T46:T47"/>
    <mergeCell ref="B45:B47"/>
    <mergeCell ref="C46:C47"/>
    <mergeCell ref="D46:D47"/>
    <mergeCell ref="E46:G46"/>
    <mergeCell ref="A3:A6"/>
    <mergeCell ref="H5:H6"/>
    <mergeCell ref="D5:D6"/>
    <mergeCell ref="E5:G5"/>
    <mergeCell ref="B4:B6"/>
    <mergeCell ref="X4:X6"/>
    <mergeCell ref="U5:W5"/>
    <mergeCell ref="C5:C6"/>
    <mergeCell ref="P5:P6"/>
    <mergeCell ref="L5:L6"/>
    <mergeCell ref="Q5:S5"/>
    <mergeCell ref="M5:O5"/>
    <mergeCell ref="I5:K5"/>
    <mergeCell ref="T5:T6"/>
  </mergeCells>
  <printOptions/>
  <pageMargins left="0.5905511811023623" right="0.5905511811023623" top="0.5905511811023623" bottom="0.5905511811023623" header="0.3937007874015748" footer="0.3937007874015748"/>
  <pageSetup firstPageNumber="23" useFirstPageNumber="1" fitToHeight="2" fitToWidth="2" horizontalDpi="600" verticalDpi="600" orientation="portrait" pageOrder="overThenDown" paperSize="9" scale="55" r:id="rId2"/>
  <headerFooter alignWithMargins="0">
    <oddFooter>&amp;C&amp;P</oddFooter>
  </headerFooter>
  <rowBreaks count="1" manualBreakCount="1">
    <brk id="41" max="23" man="1"/>
  </rowBreaks>
  <colBreaks count="1" manualBreakCount="1">
    <brk id="11" max="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P53"/>
  <sheetViews>
    <sheetView tabSelected="1" view="pageBreakPreview" zoomScaleNormal="75" zoomScaleSheetLayoutView="100" workbookViewId="0" topLeftCell="A1">
      <pane ySplit="6" topLeftCell="BM73" activePane="bottomLeft" state="frozen"/>
      <selection pane="topLeft" activeCell="I50" sqref="I50:I75"/>
      <selection pane="bottomLeft" activeCell="F80" sqref="F80"/>
    </sheetView>
  </sheetViews>
  <sheetFormatPr defaultColWidth="8.796875" defaultRowHeight="27.75" customHeight="1"/>
  <cols>
    <col min="1" max="1" width="13.59765625" style="9" customWidth="1"/>
    <col min="2" max="2" width="12.19921875" style="9" customWidth="1"/>
    <col min="3" max="3" width="12.3984375" style="9" customWidth="1"/>
    <col min="4" max="4" width="12.09765625" style="9" customWidth="1"/>
    <col min="5" max="5" width="10.3984375" style="9" customWidth="1"/>
    <col min="6" max="6" width="11" style="9" customWidth="1"/>
    <col min="7" max="7" width="2.19921875" style="9" customWidth="1"/>
    <col min="8" max="8" width="11.3984375" style="9" customWidth="1"/>
    <col min="9" max="9" width="14.69921875" style="9" customWidth="1"/>
    <col min="10" max="10" width="15" style="9" customWidth="1"/>
    <col min="11" max="11" width="12.09765625" style="9" customWidth="1"/>
    <col min="12" max="12" width="10.8984375" style="9" customWidth="1"/>
    <col min="13" max="13" width="12.19921875" style="9" customWidth="1"/>
    <col min="14" max="16384" width="11" style="9" customWidth="1"/>
  </cols>
  <sheetData>
    <row r="1" s="12" customFormat="1" ht="24" customHeight="1">
      <c r="A1" s="13" t="s">
        <v>222</v>
      </c>
    </row>
    <row r="2" spans="1:13" s="12" customFormat="1" ht="30" customHeight="1" thickBot="1">
      <c r="A2" s="13" t="s">
        <v>61</v>
      </c>
      <c r="B2" s="439"/>
      <c r="C2" s="439"/>
      <c r="D2" s="439"/>
      <c r="E2" s="439"/>
      <c r="F2" s="439"/>
      <c r="G2" s="17"/>
      <c r="I2" s="439"/>
      <c r="L2" s="101"/>
      <c r="M2" s="101" t="s">
        <v>122</v>
      </c>
    </row>
    <row r="3" spans="1:13" s="25" customFormat="1" ht="21" customHeight="1">
      <c r="A3" s="531" t="s">
        <v>36</v>
      </c>
      <c r="B3" s="556" t="s">
        <v>195</v>
      </c>
      <c r="C3" s="557"/>
      <c r="D3" s="557"/>
      <c r="E3" s="557"/>
      <c r="F3" s="558"/>
      <c r="G3" s="24"/>
      <c r="H3" s="531" t="s">
        <v>36</v>
      </c>
      <c r="I3" s="556" t="s">
        <v>195</v>
      </c>
      <c r="J3" s="557"/>
      <c r="K3" s="557"/>
      <c r="L3" s="557"/>
      <c r="M3" s="558"/>
    </row>
    <row r="4" spans="1:13" s="25" customFormat="1" ht="21" customHeight="1">
      <c r="A4" s="532"/>
      <c r="B4" s="554" t="s">
        <v>216</v>
      </c>
      <c r="C4" s="536" t="s">
        <v>217</v>
      </c>
      <c r="D4" s="537"/>
      <c r="E4" s="536" t="s">
        <v>218</v>
      </c>
      <c r="F4" s="542"/>
      <c r="G4" s="24"/>
      <c r="H4" s="532"/>
      <c r="I4" s="554" t="s">
        <v>216</v>
      </c>
      <c r="J4" s="536" t="s">
        <v>217</v>
      </c>
      <c r="K4" s="537"/>
      <c r="L4" s="536" t="s">
        <v>218</v>
      </c>
      <c r="M4" s="542"/>
    </row>
    <row r="5" spans="1:13" s="25" customFormat="1" ht="21" customHeight="1">
      <c r="A5" s="532"/>
      <c r="B5" s="554"/>
      <c r="C5" s="533" t="s">
        <v>149</v>
      </c>
      <c r="D5" s="533" t="s">
        <v>150</v>
      </c>
      <c r="E5" s="538" t="s">
        <v>149</v>
      </c>
      <c r="F5" s="540" t="s">
        <v>150</v>
      </c>
      <c r="G5" s="24"/>
      <c r="H5" s="532"/>
      <c r="I5" s="554"/>
      <c r="J5" s="533" t="s">
        <v>149</v>
      </c>
      <c r="K5" s="533" t="s">
        <v>150</v>
      </c>
      <c r="L5" s="538" t="s">
        <v>149</v>
      </c>
      <c r="M5" s="540" t="s">
        <v>150</v>
      </c>
    </row>
    <row r="6" spans="1:13" s="25" customFormat="1" ht="15.75" thickBot="1">
      <c r="A6" s="532"/>
      <c r="B6" s="555"/>
      <c r="C6" s="535"/>
      <c r="D6" s="534"/>
      <c r="E6" s="539"/>
      <c r="F6" s="541"/>
      <c r="G6" s="24"/>
      <c r="H6" s="532"/>
      <c r="I6" s="555"/>
      <c r="J6" s="535"/>
      <c r="K6" s="534"/>
      <c r="L6" s="539"/>
      <c r="M6" s="541"/>
    </row>
    <row r="7" spans="1:13" s="26" customFormat="1" ht="27" customHeight="1">
      <c r="A7" s="144" t="s">
        <v>234</v>
      </c>
      <c r="B7" s="237">
        <f>SUM(C7:F7)</f>
        <v>745139</v>
      </c>
      <c r="C7" s="319">
        <v>522694</v>
      </c>
      <c r="D7" s="319">
        <v>202355</v>
      </c>
      <c r="E7" s="319">
        <v>0</v>
      </c>
      <c r="F7" s="432">
        <v>20090</v>
      </c>
      <c r="G7" s="68"/>
      <c r="H7" s="144" t="s">
        <v>268</v>
      </c>
      <c r="I7" s="237">
        <f>SUM(J7:M7)</f>
        <v>12784</v>
      </c>
      <c r="J7" s="319">
        <v>10209</v>
      </c>
      <c r="K7" s="319">
        <v>938</v>
      </c>
      <c r="L7" s="319">
        <v>589</v>
      </c>
      <c r="M7" s="432">
        <v>1048</v>
      </c>
    </row>
    <row r="8" spans="1:16" s="26" customFormat="1" ht="27" customHeight="1">
      <c r="A8" s="355" t="s">
        <v>235</v>
      </c>
      <c r="B8" s="240">
        <f aca="true" t="shared" si="0" ref="B8:B41">SUM(C8:F8)</f>
        <v>145384</v>
      </c>
      <c r="C8" s="239">
        <v>94522</v>
      </c>
      <c r="D8" s="239">
        <v>29000</v>
      </c>
      <c r="E8" s="239">
        <v>8326</v>
      </c>
      <c r="F8" s="432">
        <v>13536</v>
      </c>
      <c r="G8" s="68"/>
      <c r="H8" s="355" t="s">
        <v>269</v>
      </c>
      <c r="I8" s="240">
        <f aca="true" t="shared" si="1" ref="I8:I32">SUM(J8:M8)</f>
        <v>17639</v>
      </c>
      <c r="J8" s="239">
        <v>12018</v>
      </c>
      <c r="K8" s="239">
        <v>4234</v>
      </c>
      <c r="L8" s="239">
        <v>0</v>
      </c>
      <c r="M8" s="432">
        <v>1387</v>
      </c>
      <c r="P8" s="441"/>
    </row>
    <row r="9" spans="1:13" s="26" customFormat="1" ht="27" customHeight="1">
      <c r="A9" s="355" t="s">
        <v>236</v>
      </c>
      <c r="B9" s="240">
        <f t="shared" si="0"/>
        <v>129034</v>
      </c>
      <c r="C9" s="239">
        <v>80902</v>
      </c>
      <c r="D9" s="239">
        <v>28269</v>
      </c>
      <c r="E9" s="239">
        <v>8273</v>
      </c>
      <c r="F9" s="432">
        <v>11590</v>
      </c>
      <c r="G9" s="68"/>
      <c r="H9" s="355" t="s">
        <v>270</v>
      </c>
      <c r="I9" s="240">
        <f t="shared" si="1"/>
        <v>7728</v>
      </c>
      <c r="J9" s="239">
        <v>3755</v>
      </c>
      <c r="K9" s="239">
        <v>3871</v>
      </c>
      <c r="L9" s="239">
        <v>0</v>
      </c>
      <c r="M9" s="432">
        <v>102</v>
      </c>
    </row>
    <row r="10" spans="1:13" s="26" customFormat="1" ht="27" customHeight="1">
      <c r="A10" s="355" t="s">
        <v>237</v>
      </c>
      <c r="B10" s="240">
        <f t="shared" si="0"/>
        <v>132752</v>
      </c>
      <c r="C10" s="239">
        <v>100116</v>
      </c>
      <c r="D10" s="239">
        <v>20864</v>
      </c>
      <c r="E10" s="239">
        <v>3748</v>
      </c>
      <c r="F10" s="432">
        <v>8024</v>
      </c>
      <c r="G10" s="68"/>
      <c r="H10" s="355" t="s">
        <v>271</v>
      </c>
      <c r="I10" s="240">
        <f t="shared" si="1"/>
        <v>1982</v>
      </c>
      <c r="J10" s="239">
        <v>1638</v>
      </c>
      <c r="K10" s="239">
        <v>344</v>
      </c>
      <c r="L10" s="239">
        <v>0</v>
      </c>
      <c r="M10" s="432">
        <v>0</v>
      </c>
    </row>
    <row r="11" spans="1:13" s="26" customFormat="1" ht="27" customHeight="1">
      <c r="A11" s="357" t="s">
        <v>238</v>
      </c>
      <c r="B11" s="258">
        <f t="shared" si="0"/>
        <v>46887</v>
      </c>
      <c r="C11" s="263">
        <v>35784</v>
      </c>
      <c r="D11" s="263">
        <v>7442</v>
      </c>
      <c r="E11" s="263">
        <v>0</v>
      </c>
      <c r="F11" s="440">
        <v>3661</v>
      </c>
      <c r="G11" s="68"/>
      <c r="H11" s="357" t="s">
        <v>272</v>
      </c>
      <c r="I11" s="258">
        <f t="shared" si="1"/>
        <v>6968</v>
      </c>
      <c r="J11" s="263">
        <v>4577</v>
      </c>
      <c r="K11" s="263">
        <v>2182</v>
      </c>
      <c r="L11" s="263">
        <v>0</v>
      </c>
      <c r="M11" s="440">
        <v>209</v>
      </c>
    </row>
    <row r="12" spans="1:13" s="26" customFormat="1" ht="27" customHeight="1">
      <c r="A12" s="324" t="s">
        <v>239</v>
      </c>
      <c r="B12" s="253">
        <f t="shared" si="0"/>
        <v>40461</v>
      </c>
      <c r="C12" s="264">
        <v>28515</v>
      </c>
      <c r="D12" s="264">
        <v>6504</v>
      </c>
      <c r="E12" s="239">
        <v>3758</v>
      </c>
      <c r="F12" s="432">
        <v>1684</v>
      </c>
      <c r="G12" s="68"/>
      <c r="H12" s="324" t="s">
        <v>273</v>
      </c>
      <c r="I12" s="253">
        <f t="shared" si="1"/>
        <v>9326</v>
      </c>
      <c r="J12" s="264">
        <v>7077</v>
      </c>
      <c r="K12" s="264">
        <v>1927</v>
      </c>
      <c r="L12" s="239">
        <v>322</v>
      </c>
      <c r="M12" s="432">
        <v>0</v>
      </c>
    </row>
    <row r="13" spans="1:13" s="26" customFormat="1" ht="27" customHeight="1">
      <c r="A13" s="355" t="s">
        <v>240</v>
      </c>
      <c r="B13" s="240">
        <f t="shared" si="0"/>
        <v>118823</v>
      </c>
      <c r="C13" s="239">
        <v>81822</v>
      </c>
      <c r="D13" s="239">
        <v>30222</v>
      </c>
      <c r="E13" s="239">
        <v>2643</v>
      </c>
      <c r="F13" s="432">
        <v>4136</v>
      </c>
      <c r="G13" s="68"/>
      <c r="H13" s="355" t="s">
        <v>274</v>
      </c>
      <c r="I13" s="240">
        <f t="shared" si="1"/>
        <v>5549</v>
      </c>
      <c r="J13" s="239">
        <v>5002</v>
      </c>
      <c r="K13" s="239">
        <v>507</v>
      </c>
      <c r="L13" s="239">
        <v>40</v>
      </c>
      <c r="M13" s="432">
        <v>0</v>
      </c>
    </row>
    <row r="14" spans="1:13" s="26" customFormat="1" ht="27" customHeight="1">
      <c r="A14" s="355" t="s">
        <v>241</v>
      </c>
      <c r="B14" s="240">
        <f t="shared" si="0"/>
        <v>66168</v>
      </c>
      <c r="C14" s="239">
        <v>45568</v>
      </c>
      <c r="D14" s="239">
        <v>11958</v>
      </c>
      <c r="E14" s="239">
        <v>2631</v>
      </c>
      <c r="F14" s="432">
        <v>6011</v>
      </c>
      <c r="G14" s="68"/>
      <c r="H14" s="355" t="s">
        <v>275</v>
      </c>
      <c r="I14" s="240">
        <f t="shared" si="1"/>
        <v>6553</v>
      </c>
      <c r="J14" s="239">
        <v>5908</v>
      </c>
      <c r="K14" s="239">
        <v>541</v>
      </c>
      <c r="L14" s="239">
        <v>0</v>
      </c>
      <c r="M14" s="432">
        <v>104</v>
      </c>
    </row>
    <row r="15" spans="1:13" s="26" customFormat="1" ht="27" customHeight="1">
      <c r="A15" s="355" t="s">
        <v>242</v>
      </c>
      <c r="B15" s="240">
        <f t="shared" si="0"/>
        <v>23130</v>
      </c>
      <c r="C15" s="239">
        <v>16419</v>
      </c>
      <c r="D15" s="239">
        <v>6547</v>
      </c>
      <c r="E15" s="239">
        <v>164</v>
      </c>
      <c r="F15" s="432">
        <v>0</v>
      </c>
      <c r="G15" s="68"/>
      <c r="H15" s="355" t="s">
        <v>276</v>
      </c>
      <c r="I15" s="240">
        <f t="shared" si="1"/>
        <v>14332</v>
      </c>
      <c r="J15" s="239">
        <v>11053</v>
      </c>
      <c r="K15" s="239">
        <v>3279</v>
      </c>
      <c r="L15" s="239">
        <v>0</v>
      </c>
      <c r="M15" s="432">
        <v>0</v>
      </c>
    </row>
    <row r="16" spans="1:13" s="26" customFormat="1" ht="27" customHeight="1">
      <c r="A16" s="357" t="s">
        <v>243</v>
      </c>
      <c r="B16" s="258">
        <f t="shared" si="0"/>
        <v>28432</v>
      </c>
      <c r="C16" s="263">
        <v>16545</v>
      </c>
      <c r="D16" s="263">
        <v>6837</v>
      </c>
      <c r="E16" s="263">
        <v>2771</v>
      </c>
      <c r="F16" s="440">
        <v>2279</v>
      </c>
      <c r="G16" s="68"/>
      <c r="H16" s="357" t="s">
        <v>277</v>
      </c>
      <c r="I16" s="258">
        <f t="shared" si="1"/>
        <v>7626</v>
      </c>
      <c r="J16" s="263">
        <v>6495</v>
      </c>
      <c r="K16" s="263">
        <v>961</v>
      </c>
      <c r="L16" s="263">
        <v>42</v>
      </c>
      <c r="M16" s="440">
        <v>128</v>
      </c>
    </row>
    <row r="17" spans="1:13" s="26" customFormat="1" ht="27" customHeight="1">
      <c r="A17" s="324" t="s">
        <v>244</v>
      </c>
      <c r="B17" s="253">
        <f t="shared" si="0"/>
        <v>54948</v>
      </c>
      <c r="C17" s="264">
        <v>34723</v>
      </c>
      <c r="D17" s="264">
        <v>10748</v>
      </c>
      <c r="E17" s="239">
        <v>4316</v>
      </c>
      <c r="F17" s="432">
        <v>5161</v>
      </c>
      <c r="G17" s="68"/>
      <c r="H17" s="324" t="s">
        <v>278</v>
      </c>
      <c r="I17" s="253">
        <f t="shared" si="1"/>
        <v>12801</v>
      </c>
      <c r="J17" s="264">
        <v>10292</v>
      </c>
      <c r="K17" s="264">
        <v>2405</v>
      </c>
      <c r="L17" s="239">
        <v>104</v>
      </c>
      <c r="M17" s="432">
        <v>0</v>
      </c>
    </row>
    <row r="18" spans="1:13" s="26" customFormat="1" ht="27" customHeight="1">
      <c r="A18" s="355" t="s">
        <v>245</v>
      </c>
      <c r="B18" s="240">
        <f t="shared" si="0"/>
        <v>143732</v>
      </c>
      <c r="C18" s="239">
        <v>101564</v>
      </c>
      <c r="D18" s="239">
        <v>35139</v>
      </c>
      <c r="E18" s="239">
        <v>3389</v>
      </c>
      <c r="F18" s="432">
        <v>3640</v>
      </c>
      <c r="G18" s="68"/>
      <c r="H18" s="355" t="s">
        <v>279</v>
      </c>
      <c r="I18" s="240">
        <f t="shared" si="1"/>
        <v>2739</v>
      </c>
      <c r="J18" s="239">
        <v>1454</v>
      </c>
      <c r="K18" s="239">
        <v>434</v>
      </c>
      <c r="L18" s="239">
        <v>851</v>
      </c>
      <c r="M18" s="432">
        <v>0</v>
      </c>
    </row>
    <row r="19" spans="1:13" s="26" customFormat="1" ht="27" customHeight="1">
      <c r="A19" s="355" t="s">
        <v>246</v>
      </c>
      <c r="B19" s="240">
        <f t="shared" si="0"/>
        <v>62212</v>
      </c>
      <c r="C19" s="239">
        <v>40507</v>
      </c>
      <c r="D19" s="239">
        <v>12371</v>
      </c>
      <c r="E19" s="239">
        <v>4511</v>
      </c>
      <c r="F19" s="432">
        <v>4823</v>
      </c>
      <c r="G19" s="68"/>
      <c r="H19" s="355" t="s">
        <v>280</v>
      </c>
      <c r="I19" s="240">
        <f t="shared" si="1"/>
        <v>8539</v>
      </c>
      <c r="J19" s="239">
        <v>7179</v>
      </c>
      <c r="K19" s="239">
        <v>1360</v>
      </c>
      <c r="L19" s="239">
        <v>0</v>
      </c>
      <c r="M19" s="432">
        <v>0</v>
      </c>
    </row>
    <row r="20" spans="1:13" s="26" customFormat="1" ht="27" customHeight="1">
      <c r="A20" s="355" t="s">
        <v>247</v>
      </c>
      <c r="B20" s="240">
        <f t="shared" si="0"/>
        <v>40356</v>
      </c>
      <c r="C20" s="239">
        <v>25930</v>
      </c>
      <c r="D20" s="239">
        <v>9237</v>
      </c>
      <c r="E20" s="239">
        <v>3206</v>
      </c>
      <c r="F20" s="432">
        <v>1983</v>
      </c>
      <c r="G20" s="68"/>
      <c r="H20" s="355" t="s">
        <v>281</v>
      </c>
      <c r="I20" s="240">
        <f t="shared" si="1"/>
        <v>16137</v>
      </c>
      <c r="J20" s="239">
        <v>13196</v>
      </c>
      <c r="K20" s="239">
        <v>2544</v>
      </c>
      <c r="L20" s="239">
        <v>397</v>
      </c>
      <c r="M20" s="432">
        <v>0</v>
      </c>
    </row>
    <row r="21" spans="1:13" s="26" customFormat="1" ht="27" customHeight="1">
      <c r="A21" s="357" t="s">
        <v>248</v>
      </c>
      <c r="B21" s="258">
        <f t="shared" si="0"/>
        <v>34945</v>
      </c>
      <c r="C21" s="263">
        <v>23584</v>
      </c>
      <c r="D21" s="263">
        <v>7154</v>
      </c>
      <c r="E21" s="263">
        <v>2489</v>
      </c>
      <c r="F21" s="440">
        <v>1718</v>
      </c>
      <c r="G21" s="68"/>
      <c r="H21" s="357" t="s">
        <v>282</v>
      </c>
      <c r="I21" s="258">
        <f t="shared" si="1"/>
        <v>11954</v>
      </c>
      <c r="J21" s="263">
        <v>5626</v>
      </c>
      <c r="K21" s="263">
        <v>3494</v>
      </c>
      <c r="L21" s="263">
        <v>1216</v>
      </c>
      <c r="M21" s="440">
        <v>1618</v>
      </c>
    </row>
    <row r="22" spans="1:13" s="26" customFormat="1" ht="27" customHeight="1">
      <c r="A22" s="324" t="s">
        <v>249</v>
      </c>
      <c r="B22" s="253">
        <f t="shared" si="0"/>
        <v>24255</v>
      </c>
      <c r="C22" s="264">
        <v>18290</v>
      </c>
      <c r="D22" s="264">
        <v>4705</v>
      </c>
      <c r="E22" s="239">
        <v>0</v>
      </c>
      <c r="F22" s="432">
        <v>1260</v>
      </c>
      <c r="G22" s="68"/>
      <c r="H22" s="324" t="s">
        <v>283</v>
      </c>
      <c r="I22" s="253">
        <f t="shared" si="1"/>
        <v>10839</v>
      </c>
      <c r="J22" s="264">
        <v>5591</v>
      </c>
      <c r="K22" s="264">
        <v>2750</v>
      </c>
      <c r="L22" s="239">
        <v>1533</v>
      </c>
      <c r="M22" s="432">
        <v>965</v>
      </c>
    </row>
    <row r="23" spans="1:13" s="26" customFormat="1" ht="27" customHeight="1">
      <c r="A23" s="355" t="s">
        <v>250</v>
      </c>
      <c r="B23" s="240">
        <f t="shared" si="0"/>
        <v>22897</v>
      </c>
      <c r="C23" s="239">
        <v>14391</v>
      </c>
      <c r="D23" s="239">
        <v>6132</v>
      </c>
      <c r="E23" s="239">
        <v>1823</v>
      </c>
      <c r="F23" s="432">
        <v>551</v>
      </c>
      <c r="G23" s="68"/>
      <c r="H23" s="355" t="s">
        <v>284</v>
      </c>
      <c r="I23" s="240">
        <f t="shared" si="1"/>
        <v>15904</v>
      </c>
      <c r="J23" s="239">
        <v>10977</v>
      </c>
      <c r="K23" s="239">
        <v>2964</v>
      </c>
      <c r="L23" s="239">
        <v>1963</v>
      </c>
      <c r="M23" s="432">
        <v>0</v>
      </c>
    </row>
    <row r="24" spans="1:13" s="26" customFormat="1" ht="27" customHeight="1">
      <c r="A24" s="355" t="s">
        <v>251</v>
      </c>
      <c r="B24" s="240">
        <f t="shared" si="0"/>
        <v>28424</v>
      </c>
      <c r="C24" s="239">
        <v>22173</v>
      </c>
      <c r="D24" s="239">
        <v>5242</v>
      </c>
      <c r="E24" s="239">
        <v>1009</v>
      </c>
      <c r="F24" s="432">
        <v>0</v>
      </c>
      <c r="G24" s="68"/>
      <c r="H24" s="355" t="s">
        <v>285</v>
      </c>
      <c r="I24" s="240">
        <f t="shared" si="1"/>
        <v>9807</v>
      </c>
      <c r="J24" s="239">
        <v>5776</v>
      </c>
      <c r="K24" s="239">
        <v>2554</v>
      </c>
      <c r="L24" s="239">
        <v>823</v>
      </c>
      <c r="M24" s="432">
        <v>654</v>
      </c>
    </row>
    <row r="25" spans="1:13" s="26" customFormat="1" ht="27" customHeight="1">
      <c r="A25" s="355" t="s">
        <v>252</v>
      </c>
      <c r="B25" s="240">
        <f t="shared" si="0"/>
        <v>53959</v>
      </c>
      <c r="C25" s="239">
        <v>36478</v>
      </c>
      <c r="D25" s="239">
        <v>15596</v>
      </c>
      <c r="E25" s="239">
        <v>0</v>
      </c>
      <c r="F25" s="432">
        <v>1885</v>
      </c>
      <c r="G25" s="68"/>
      <c r="H25" s="355" t="s">
        <v>286</v>
      </c>
      <c r="I25" s="240">
        <f t="shared" si="1"/>
        <v>7708</v>
      </c>
      <c r="J25" s="239">
        <v>4309</v>
      </c>
      <c r="K25" s="447">
        <v>1987</v>
      </c>
      <c r="L25" s="239">
        <v>934</v>
      </c>
      <c r="M25" s="432">
        <v>478</v>
      </c>
    </row>
    <row r="26" spans="1:13" s="26" customFormat="1" ht="27" customHeight="1">
      <c r="A26" s="357" t="s">
        <v>253</v>
      </c>
      <c r="B26" s="258">
        <f t="shared" si="0"/>
        <v>46892</v>
      </c>
      <c r="C26" s="263">
        <v>37010</v>
      </c>
      <c r="D26" s="263">
        <v>8026</v>
      </c>
      <c r="E26" s="263">
        <v>1856</v>
      </c>
      <c r="F26" s="440">
        <v>0</v>
      </c>
      <c r="G26" s="68"/>
      <c r="H26" s="357" t="s">
        <v>287</v>
      </c>
      <c r="I26" s="258">
        <f t="shared" si="1"/>
        <v>4680</v>
      </c>
      <c r="J26" s="263">
        <v>2974</v>
      </c>
      <c r="K26" s="448">
        <v>971</v>
      </c>
      <c r="L26" s="263">
        <v>529</v>
      </c>
      <c r="M26" s="440">
        <v>206</v>
      </c>
    </row>
    <row r="27" spans="1:13" s="26" customFormat="1" ht="27" customHeight="1">
      <c r="A27" s="324" t="s">
        <v>254</v>
      </c>
      <c r="B27" s="253">
        <f t="shared" si="0"/>
        <v>16064</v>
      </c>
      <c r="C27" s="264">
        <v>12594</v>
      </c>
      <c r="D27" s="264">
        <v>2424</v>
      </c>
      <c r="E27" s="239">
        <v>732</v>
      </c>
      <c r="F27" s="432">
        <v>314</v>
      </c>
      <c r="G27" s="68"/>
      <c r="H27" s="324" t="s">
        <v>288</v>
      </c>
      <c r="I27" s="253">
        <f t="shared" si="1"/>
        <v>8620</v>
      </c>
      <c r="J27" s="264">
        <v>6650</v>
      </c>
      <c r="K27" s="449">
        <v>1968</v>
      </c>
      <c r="L27" s="239">
        <v>2</v>
      </c>
      <c r="M27" s="432">
        <v>0</v>
      </c>
    </row>
    <row r="28" spans="1:13" s="26" customFormat="1" ht="27" customHeight="1">
      <c r="A28" s="355" t="s">
        <v>255</v>
      </c>
      <c r="B28" s="240">
        <f t="shared" si="0"/>
        <v>38202</v>
      </c>
      <c r="C28" s="239">
        <v>24125</v>
      </c>
      <c r="D28" s="239">
        <v>7810</v>
      </c>
      <c r="E28" s="239">
        <v>3003</v>
      </c>
      <c r="F28" s="432">
        <v>3264</v>
      </c>
      <c r="G28" s="68"/>
      <c r="H28" s="355" t="s">
        <v>289</v>
      </c>
      <c r="I28" s="240">
        <f t="shared" si="1"/>
        <v>18583</v>
      </c>
      <c r="J28" s="239">
        <v>13581</v>
      </c>
      <c r="K28" s="447">
        <v>1174</v>
      </c>
      <c r="L28" s="239">
        <v>910</v>
      </c>
      <c r="M28" s="432">
        <v>2918</v>
      </c>
    </row>
    <row r="29" spans="1:13" s="26" customFormat="1" ht="27" customHeight="1">
      <c r="A29" s="355" t="s">
        <v>256</v>
      </c>
      <c r="B29" s="240">
        <f t="shared" si="0"/>
        <v>29625</v>
      </c>
      <c r="C29" s="239">
        <v>22726</v>
      </c>
      <c r="D29" s="239">
        <v>4720</v>
      </c>
      <c r="E29" s="239">
        <v>813</v>
      </c>
      <c r="F29" s="432">
        <v>1366</v>
      </c>
      <c r="G29" s="68"/>
      <c r="H29" s="355" t="s">
        <v>290</v>
      </c>
      <c r="I29" s="240">
        <f t="shared" si="1"/>
        <v>1539</v>
      </c>
      <c r="J29" s="239">
        <v>1183</v>
      </c>
      <c r="K29" s="447">
        <v>0</v>
      </c>
      <c r="L29" s="239">
        <v>231</v>
      </c>
      <c r="M29" s="432">
        <v>125</v>
      </c>
    </row>
    <row r="30" spans="1:13" s="26" customFormat="1" ht="27" customHeight="1">
      <c r="A30" s="355" t="s">
        <v>257</v>
      </c>
      <c r="B30" s="240">
        <f t="shared" si="0"/>
        <v>31749</v>
      </c>
      <c r="C30" s="239">
        <v>21686</v>
      </c>
      <c r="D30" s="239">
        <v>3591</v>
      </c>
      <c r="E30" s="239">
        <v>3150</v>
      </c>
      <c r="F30" s="432">
        <v>3322</v>
      </c>
      <c r="G30" s="68"/>
      <c r="H30" s="355" t="s">
        <v>291</v>
      </c>
      <c r="I30" s="240">
        <f t="shared" si="1"/>
        <v>1146</v>
      </c>
      <c r="J30" s="239">
        <v>879</v>
      </c>
      <c r="K30" s="447">
        <v>0</v>
      </c>
      <c r="L30" s="239">
        <v>164</v>
      </c>
      <c r="M30" s="432">
        <v>103</v>
      </c>
    </row>
    <row r="31" spans="1:13" s="26" customFormat="1" ht="27" customHeight="1">
      <c r="A31" s="357" t="s">
        <v>258</v>
      </c>
      <c r="B31" s="258">
        <f t="shared" si="0"/>
        <v>23535</v>
      </c>
      <c r="C31" s="263">
        <v>15403</v>
      </c>
      <c r="D31" s="263">
        <v>4501</v>
      </c>
      <c r="E31" s="263">
        <v>1947</v>
      </c>
      <c r="F31" s="440">
        <v>1684</v>
      </c>
      <c r="G31" s="68"/>
      <c r="H31" s="357" t="s">
        <v>292</v>
      </c>
      <c r="I31" s="258">
        <f t="shared" si="1"/>
        <v>358</v>
      </c>
      <c r="J31" s="263">
        <v>261</v>
      </c>
      <c r="K31" s="448">
        <v>0</v>
      </c>
      <c r="L31" s="263">
        <v>40</v>
      </c>
      <c r="M31" s="440">
        <v>57</v>
      </c>
    </row>
    <row r="32" spans="1:13" s="26" customFormat="1" ht="27" customHeight="1" thickBot="1">
      <c r="A32" s="324" t="s">
        <v>259</v>
      </c>
      <c r="B32" s="253">
        <f t="shared" si="0"/>
        <v>26893</v>
      </c>
      <c r="C32" s="264">
        <v>20321</v>
      </c>
      <c r="D32" s="264">
        <v>5185</v>
      </c>
      <c r="E32" s="239">
        <v>0</v>
      </c>
      <c r="F32" s="432">
        <v>1387</v>
      </c>
      <c r="G32" s="68"/>
      <c r="H32" s="358" t="s">
        <v>293</v>
      </c>
      <c r="I32" s="286">
        <f t="shared" si="1"/>
        <v>7196</v>
      </c>
      <c r="J32" s="268">
        <v>6151</v>
      </c>
      <c r="K32" s="450">
        <v>635</v>
      </c>
      <c r="L32" s="318">
        <v>276</v>
      </c>
      <c r="M32" s="433">
        <v>134</v>
      </c>
    </row>
    <row r="33" spans="1:13" s="26" customFormat="1" ht="27" customHeight="1">
      <c r="A33" s="355" t="s">
        <v>260</v>
      </c>
      <c r="B33" s="240">
        <f t="shared" si="0"/>
        <v>15819</v>
      </c>
      <c r="C33" s="239">
        <v>9494</v>
      </c>
      <c r="D33" s="239">
        <v>3227</v>
      </c>
      <c r="E33" s="239">
        <v>2013</v>
      </c>
      <c r="F33" s="247">
        <v>1085</v>
      </c>
      <c r="G33" s="227"/>
      <c r="H33" s="543" t="s">
        <v>38</v>
      </c>
      <c r="I33" s="546">
        <f>SUM(B7:B41)</f>
        <v>2332642</v>
      </c>
      <c r="J33" s="551">
        <f>SUM(C7:C41)</f>
        <v>1632572</v>
      </c>
      <c r="K33" s="552">
        <f>SUM(D7:D41)</f>
        <v>520000</v>
      </c>
      <c r="L33" s="551">
        <f>SUM(E7:E41)</f>
        <v>71768</v>
      </c>
      <c r="M33" s="551">
        <f>SUM(F7:F41)</f>
        <v>108302</v>
      </c>
    </row>
    <row r="34" spans="1:13" s="26" customFormat="1" ht="27" customHeight="1">
      <c r="A34" s="355" t="s">
        <v>261</v>
      </c>
      <c r="B34" s="240">
        <f t="shared" si="0"/>
        <v>13302</v>
      </c>
      <c r="C34" s="239">
        <v>11445</v>
      </c>
      <c r="D34" s="239">
        <v>1462</v>
      </c>
      <c r="E34" s="239">
        <v>0</v>
      </c>
      <c r="F34" s="247">
        <v>395</v>
      </c>
      <c r="G34" s="227"/>
      <c r="H34" s="544"/>
      <c r="I34" s="547"/>
      <c r="J34" s="549"/>
      <c r="K34" s="553"/>
      <c r="L34" s="549"/>
      <c r="M34" s="549"/>
    </row>
    <row r="35" spans="1:13" s="26" customFormat="1" ht="27" customHeight="1">
      <c r="A35" s="355" t="s">
        <v>262</v>
      </c>
      <c r="B35" s="240">
        <f t="shared" si="0"/>
        <v>21840</v>
      </c>
      <c r="C35" s="239">
        <v>17900</v>
      </c>
      <c r="D35" s="239">
        <v>2754</v>
      </c>
      <c r="E35" s="239">
        <v>539</v>
      </c>
      <c r="F35" s="247">
        <v>647</v>
      </c>
      <c r="G35" s="227"/>
      <c r="H35" s="544" t="s">
        <v>37</v>
      </c>
      <c r="I35" s="547">
        <f>SUM(I7:I32)</f>
        <v>229037</v>
      </c>
      <c r="J35" s="549">
        <f>SUM(J7:J32)</f>
        <v>163811</v>
      </c>
      <c r="K35" s="549">
        <f>SUM(K7:K32)</f>
        <v>44024</v>
      </c>
      <c r="L35" s="549">
        <f>SUM(L7:L32)</f>
        <v>10966</v>
      </c>
      <c r="M35" s="549">
        <f>SUM(M7:M32)</f>
        <v>10236</v>
      </c>
    </row>
    <row r="36" spans="1:13" s="26" customFormat="1" ht="27" customHeight="1">
      <c r="A36" s="357" t="s">
        <v>263</v>
      </c>
      <c r="B36" s="258">
        <f t="shared" si="0"/>
        <v>26175</v>
      </c>
      <c r="C36" s="263">
        <v>20532</v>
      </c>
      <c r="D36" s="263">
        <v>2954</v>
      </c>
      <c r="E36" s="263">
        <v>1072</v>
      </c>
      <c r="F36" s="440">
        <v>1617</v>
      </c>
      <c r="G36" s="227"/>
      <c r="H36" s="544"/>
      <c r="I36" s="547"/>
      <c r="J36" s="549"/>
      <c r="K36" s="549"/>
      <c r="L36" s="549"/>
      <c r="M36" s="549"/>
    </row>
    <row r="37" spans="1:13" s="26" customFormat="1" ht="27" customHeight="1">
      <c r="A37" s="324" t="s">
        <v>264</v>
      </c>
      <c r="B37" s="253">
        <f t="shared" si="0"/>
        <v>25395</v>
      </c>
      <c r="C37" s="264">
        <v>16488</v>
      </c>
      <c r="D37" s="264">
        <v>5100</v>
      </c>
      <c r="E37" s="239">
        <v>3309</v>
      </c>
      <c r="F37" s="247">
        <v>498</v>
      </c>
      <c r="G37" s="117"/>
      <c r="H37" s="544" t="s">
        <v>41</v>
      </c>
      <c r="I37" s="547">
        <f>SUM(I33:I35)</f>
        <v>2561679</v>
      </c>
      <c r="J37" s="549">
        <f>SUM(J33:J35)</f>
        <v>1796383</v>
      </c>
      <c r="K37" s="549">
        <f>SUM(K33:K35)</f>
        <v>564024</v>
      </c>
      <c r="L37" s="549">
        <f>SUM(L33:L35)</f>
        <v>82734</v>
      </c>
      <c r="M37" s="549">
        <f>SUM(M33:M35)</f>
        <v>118538</v>
      </c>
    </row>
    <row r="38" spans="1:13" ht="27" customHeight="1" thickBot="1">
      <c r="A38" s="355" t="s">
        <v>265</v>
      </c>
      <c r="B38" s="240">
        <f t="shared" si="0"/>
        <v>18471</v>
      </c>
      <c r="C38" s="239">
        <v>16109</v>
      </c>
      <c r="D38" s="239">
        <v>1828</v>
      </c>
      <c r="E38" s="239">
        <v>29</v>
      </c>
      <c r="F38" s="247">
        <v>505</v>
      </c>
      <c r="G38" s="117"/>
      <c r="H38" s="545"/>
      <c r="I38" s="548"/>
      <c r="J38" s="550"/>
      <c r="K38" s="550"/>
      <c r="L38" s="550"/>
      <c r="M38" s="550"/>
    </row>
    <row r="39" spans="1:13" ht="27" customHeight="1">
      <c r="A39" s="355" t="s">
        <v>266</v>
      </c>
      <c r="B39" s="240">
        <f t="shared" si="0"/>
        <v>16269</v>
      </c>
      <c r="C39" s="239">
        <v>15029</v>
      </c>
      <c r="D39" s="239">
        <v>1240</v>
      </c>
      <c r="E39" s="239">
        <v>0</v>
      </c>
      <c r="F39" s="247">
        <v>0</v>
      </c>
      <c r="G39" s="117"/>
      <c r="H39" s="10"/>
      <c r="I39" s="10"/>
      <c r="J39" s="10"/>
      <c r="K39" s="10"/>
      <c r="L39" s="10"/>
      <c r="M39" s="10"/>
    </row>
    <row r="40" spans="1:13" ht="27" customHeight="1">
      <c r="A40" s="355" t="s">
        <v>267</v>
      </c>
      <c r="B40" s="240">
        <f t="shared" si="0"/>
        <v>27624</v>
      </c>
      <c r="C40" s="239">
        <v>20676</v>
      </c>
      <c r="D40" s="239">
        <v>6948</v>
      </c>
      <c r="E40" s="239">
        <v>0</v>
      </c>
      <c r="F40" s="356">
        <v>0</v>
      </c>
      <c r="G40" s="116"/>
      <c r="H40" s="361"/>
      <c r="I40" s="98"/>
      <c r="J40" s="98"/>
      <c r="K40" s="98"/>
      <c r="L40" s="98"/>
      <c r="M40" s="98"/>
    </row>
    <row r="41" spans="1:13" ht="27" customHeight="1" thickBot="1">
      <c r="A41" s="359" t="s">
        <v>196</v>
      </c>
      <c r="B41" s="238">
        <f t="shared" si="0"/>
        <v>12849</v>
      </c>
      <c r="C41" s="318">
        <v>10507</v>
      </c>
      <c r="D41" s="318">
        <v>1908</v>
      </c>
      <c r="E41" s="318">
        <v>248</v>
      </c>
      <c r="F41" s="360">
        <v>186</v>
      </c>
      <c r="G41" s="100"/>
      <c r="H41" s="67"/>
      <c r="I41" s="67"/>
      <c r="J41" s="67"/>
      <c r="K41" s="67"/>
      <c r="L41" s="67"/>
      <c r="M41" s="67"/>
    </row>
    <row r="42" ht="27.75" customHeight="1">
      <c r="G42" s="16"/>
    </row>
    <row r="43" ht="27.75" customHeight="1">
      <c r="G43" s="16"/>
    </row>
    <row r="44" ht="27.75" customHeight="1">
      <c r="G44" s="16"/>
    </row>
    <row r="45" ht="27.75" customHeight="1">
      <c r="G45" s="8"/>
    </row>
    <row r="46" spans="4:7" ht="27.75" customHeight="1">
      <c r="D46" s="10"/>
      <c r="E46" s="10"/>
      <c r="F46" s="10"/>
      <c r="G46" s="8"/>
    </row>
    <row r="47" ht="27.75" customHeight="1">
      <c r="G47" s="8"/>
    </row>
    <row r="48" ht="27.75" customHeight="1">
      <c r="G48" s="16"/>
    </row>
    <row r="49" ht="27.75" customHeight="1">
      <c r="G49" s="16"/>
    </row>
    <row r="50" ht="27.75" customHeight="1">
      <c r="G50" s="16"/>
    </row>
    <row r="51" ht="27.75" customHeight="1">
      <c r="G51" s="16"/>
    </row>
    <row r="52" ht="27.75" customHeight="1">
      <c r="G52" s="16"/>
    </row>
    <row r="53" ht="27.75" customHeight="1">
      <c r="G53" s="16"/>
    </row>
  </sheetData>
  <mergeCells count="36">
    <mergeCell ref="L37:L38"/>
    <mergeCell ref="M37:M38"/>
    <mergeCell ref="B4:B6"/>
    <mergeCell ref="B3:F3"/>
    <mergeCell ref="I3:M3"/>
    <mergeCell ref="I4:I6"/>
    <mergeCell ref="L33:L34"/>
    <mergeCell ref="M33:M34"/>
    <mergeCell ref="L35:L36"/>
    <mergeCell ref="M35:M36"/>
    <mergeCell ref="J4:K4"/>
    <mergeCell ref="L4:M4"/>
    <mergeCell ref="L5:L6"/>
    <mergeCell ref="M5:M6"/>
    <mergeCell ref="J5:J6"/>
    <mergeCell ref="K5:K6"/>
    <mergeCell ref="J37:J38"/>
    <mergeCell ref="I35:I36"/>
    <mergeCell ref="K37:K38"/>
    <mergeCell ref="J33:J34"/>
    <mergeCell ref="K33:K34"/>
    <mergeCell ref="J35:J36"/>
    <mergeCell ref="K35:K36"/>
    <mergeCell ref="H33:H34"/>
    <mergeCell ref="H35:H36"/>
    <mergeCell ref="H37:H38"/>
    <mergeCell ref="I33:I34"/>
    <mergeCell ref="I37:I38"/>
    <mergeCell ref="A3:A6"/>
    <mergeCell ref="H3:H6"/>
    <mergeCell ref="D5:D6"/>
    <mergeCell ref="C5:C6"/>
    <mergeCell ref="C4:D4"/>
    <mergeCell ref="E5:E6"/>
    <mergeCell ref="F5:F6"/>
    <mergeCell ref="E4:F4"/>
  </mergeCells>
  <printOptions/>
  <pageMargins left="0.5905511811023623" right="0.5905511811023623" top="0.5905511811023623" bottom="0.5905511811023623" header="0.3937007874015748" footer="0.3937007874015748"/>
  <pageSetup firstPageNumber="27" useFirstPageNumber="1" fitToWidth="2" horizontalDpi="600" verticalDpi="600" orientation="portrait" paperSize="9" scale="55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40"/>
  </sheetPr>
  <dimension ref="A1:Q81"/>
  <sheetViews>
    <sheetView view="pageBreakPreview" zoomScale="75" zoomScaleNormal="75" zoomScaleSheetLayoutView="75" workbookViewId="0" topLeftCell="A1">
      <pane xSplit="1" ySplit="6" topLeftCell="B6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I50" sqref="I50:I75"/>
    </sheetView>
  </sheetViews>
  <sheetFormatPr defaultColWidth="8.796875" defaultRowHeight="27.75" customHeight="1"/>
  <cols>
    <col min="1" max="1" width="11.59765625" style="9" customWidth="1"/>
    <col min="2" max="3" width="12.59765625" style="9" customWidth="1"/>
    <col min="4" max="4" width="10.09765625" style="9" customWidth="1"/>
    <col min="5" max="5" width="10" style="9" customWidth="1"/>
    <col min="6" max="6" width="8.09765625" style="9" customWidth="1"/>
    <col min="7" max="7" width="7.59765625" style="9" customWidth="1"/>
    <col min="8" max="8" width="10.59765625" style="9" customWidth="1"/>
    <col min="9" max="9" width="10" style="9" customWidth="1"/>
    <col min="10" max="12" width="12.59765625" style="9" customWidth="1"/>
    <col min="13" max="14" width="11.59765625" style="9" customWidth="1"/>
    <col min="15" max="15" width="9.59765625" style="9" customWidth="1"/>
    <col min="16" max="16" width="11.59765625" style="9" customWidth="1"/>
    <col min="17" max="17" width="10.59765625" style="9" customWidth="1"/>
    <col min="18" max="18" width="4.09765625" style="9" customWidth="1"/>
    <col min="19" max="16384" width="11" style="9" customWidth="1"/>
  </cols>
  <sheetData>
    <row r="1" s="12" customFormat="1" ht="21" customHeight="1">
      <c r="A1" s="31" t="s">
        <v>63</v>
      </c>
    </row>
    <row r="2" spans="1:17" s="12" customFormat="1" ht="21" customHeight="1" thickBot="1">
      <c r="A2" s="31" t="s">
        <v>302</v>
      </c>
      <c r="Q2" s="23" t="s">
        <v>122</v>
      </c>
    </row>
    <row r="3" spans="1:17" s="14" customFormat="1" ht="18.75" customHeight="1">
      <c r="A3" s="573" t="s">
        <v>36</v>
      </c>
      <c r="B3" s="139" t="s">
        <v>297</v>
      </c>
      <c r="C3" s="140"/>
      <c r="D3" s="140"/>
      <c r="E3" s="140"/>
      <c r="F3" s="140"/>
      <c r="G3" s="140"/>
      <c r="H3" s="140"/>
      <c r="I3" s="141"/>
      <c r="J3" s="139" t="s">
        <v>301</v>
      </c>
      <c r="K3" s="34"/>
      <c r="L3" s="34"/>
      <c r="M3" s="34"/>
      <c r="N3" s="34"/>
      <c r="O3" s="34"/>
      <c r="P3" s="34"/>
      <c r="Q3" s="35"/>
    </row>
    <row r="4" spans="1:17" s="14" customFormat="1" ht="18.75" customHeight="1">
      <c r="A4" s="574"/>
      <c r="B4" s="566" t="s">
        <v>298</v>
      </c>
      <c r="C4" s="568" t="s">
        <v>296</v>
      </c>
      <c r="D4" s="561" t="s">
        <v>304</v>
      </c>
      <c r="E4" s="562"/>
      <c r="F4" s="562"/>
      <c r="G4" s="562"/>
      <c r="H4" s="562"/>
      <c r="I4" s="563"/>
      <c r="J4" s="566" t="s">
        <v>298</v>
      </c>
      <c r="K4" s="568" t="s">
        <v>296</v>
      </c>
      <c r="L4" s="561" t="s">
        <v>305</v>
      </c>
      <c r="M4" s="562"/>
      <c r="N4" s="562"/>
      <c r="O4" s="562"/>
      <c r="P4" s="562"/>
      <c r="Q4" s="563"/>
    </row>
    <row r="5" spans="1:17" s="14" customFormat="1" ht="18.75" customHeight="1">
      <c r="A5" s="574"/>
      <c r="B5" s="566"/>
      <c r="C5" s="564"/>
      <c r="D5" s="564" t="s">
        <v>146</v>
      </c>
      <c r="E5" s="571" t="s">
        <v>183</v>
      </c>
      <c r="F5" s="569" t="s">
        <v>181</v>
      </c>
      <c r="G5" s="569" t="s">
        <v>182</v>
      </c>
      <c r="H5" s="569" t="s">
        <v>185</v>
      </c>
      <c r="I5" s="559" t="s">
        <v>295</v>
      </c>
      <c r="J5" s="566"/>
      <c r="K5" s="564"/>
      <c r="L5" s="564" t="s">
        <v>146</v>
      </c>
      <c r="M5" s="571" t="s">
        <v>183</v>
      </c>
      <c r="N5" s="569" t="s">
        <v>181</v>
      </c>
      <c r="O5" s="569" t="s">
        <v>182</v>
      </c>
      <c r="P5" s="569" t="s">
        <v>185</v>
      </c>
      <c r="Q5" s="559" t="s">
        <v>184</v>
      </c>
    </row>
    <row r="6" spans="1:17" s="14" customFormat="1" ht="39" customHeight="1" thickBot="1">
      <c r="A6" s="575"/>
      <c r="B6" s="567"/>
      <c r="C6" s="565"/>
      <c r="D6" s="565"/>
      <c r="E6" s="572"/>
      <c r="F6" s="570"/>
      <c r="G6" s="570"/>
      <c r="H6" s="570"/>
      <c r="I6" s="560"/>
      <c r="J6" s="567"/>
      <c r="K6" s="565"/>
      <c r="L6" s="565"/>
      <c r="M6" s="572"/>
      <c r="N6" s="570"/>
      <c r="O6" s="570"/>
      <c r="P6" s="570"/>
      <c r="Q6" s="560"/>
    </row>
    <row r="7" spans="1:17" ht="21.75" customHeight="1">
      <c r="A7" s="152" t="s">
        <v>234</v>
      </c>
      <c r="B7" s="287">
        <f>SUM(C7:D7)</f>
        <v>741962</v>
      </c>
      <c r="C7" s="288">
        <v>564809</v>
      </c>
      <c r="D7" s="192">
        <f>SUM(E7:I7)</f>
        <v>177153</v>
      </c>
      <c r="E7" s="204">
        <v>82596</v>
      </c>
      <c r="F7" s="205">
        <v>571</v>
      </c>
      <c r="G7" s="205">
        <v>0</v>
      </c>
      <c r="H7" s="205">
        <v>83137</v>
      </c>
      <c r="I7" s="206">
        <v>10849</v>
      </c>
      <c r="J7" s="287">
        <f>SUM(K7,L7)</f>
        <v>630689</v>
      </c>
      <c r="K7" s="288">
        <f>C7</f>
        <v>564809</v>
      </c>
      <c r="L7" s="289">
        <f>SUM(M7:Q7)</f>
        <v>65880</v>
      </c>
      <c r="M7" s="201">
        <v>65880</v>
      </c>
      <c r="N7" s="431" t="s">
        <v>307</v>
      </c>
      <c r="O7" s="202">
        <v>0</v>
      </c>
      <c r="P7" s="202">
        <v>0</v>
      </c>
      <c r="Q7" s="203">
        <v>0</v>
      </c>
    </row>
    <row r="8" spans="1:17" ht="21.75" customHeight="1">
      <c r="A8" s="103" t="s">
        <v>235</v>
      </c>
      <c r="B8" s="290">
        <f aca="true" t="shared" si="0" ref="B8:B41">SUM(C8:D8)</f>
        <v>140196</v>
      </c>
      <c r="C8" s="291">
        <v>110860</v>
      </c>
      <c r="D8" s="192">
        <f aca="true" t="shared" si="1" ref="D8:D41">SUM(E8:I8)</f>
        <v>29336</v>
      </c>
      <c r="E8" s="204">
        <v>18212</v>
      </c>
      <c r="F8" s="205">
        <v>0</v>
      </c>
      <c r="G8" s="205">
        <v>0</v>
      </c>
      <c r="H8" s="205">
        <v>11124</v>
      </c>
      <c r="I8" s="206">
        <v>0</v>
      </c>
      <c r="J8" s="290">
        <f aca="true" t="shared" si="2" ref="J8:J41">SUM(K8,L8)</f>
        <v>129124</v>
      </c>
      <c r="K8" s="291">
        <f aca="true" t="shared" si="3" ref="K8:K41">C8</f>
        <v>110860</v>
      </c>
      <c r="L8" s="292">
        <f aca="true" t="shared" si="4" ref="L8:L41">SUM(M8:Q8)</f>
        <v>18264</v>
      </c>
      <c r="M8" s="204">
        <v>15979</v>
      </c>
      <c r="N8" s="205">
        <v>0</v>
      </c>
      <c r="O8" s="205">
        <v>0</v>
      </c>
      <c r="P8" s="205">
        <v>2285</v>
      </c>
      <c r="Q8" s="206">
        <v>0</v>
      </c>
    </row>
    <row r="9" spans="1:17" ht="21.75" customHeight="1">
      <c r="A9" s="103" t="s">
        <v>236</v>
      </c>
      <c r="B9" s="290">
        <f t="shared" si="0"/>
        <v>125641</v>
      </c>
      <c r="C9" s="291">
        <v>108811</v>
      </c>
      <c r="D9" s="192">
        <f t="shared" si="1"/>
        <v>16830</v>
      </c>
      <c r="E9" s="204">
        <v>0</v>
      </c>
      <c r="F9" s="205">
        <v>0</v>
      </c>
      <c r="G9" s="205">
        <v>0</v>
      </c>
      <c r="H9" s="205">
        <v>16830</v>
      </c>
      <c r="I9" s="206">
        <v>0</v>
      </c>
      <c r="J9" s="290">
        <f t="shared" si="2"/>
        <v>112000</v>
      </c>
      <c r="K9" s="291">
        <f t="shared" si="3"/>
        <v>108811</v>
      </c>
      <c r="L9" s="292">
        <f t="shared" si="4"/>
        <v>3189</v>
      </c>
      <c r="M9" s="204">
        <v>0</v>
      </c>
      <c r="N9" s="205">
        <v>0</v>
      </c>
      <c r="O9" s="205">
        <v>0</v>
      </c>
      <c r="P9" s="205">
        <v>3189</v>
      </c>
      <c r="Q9" s="206">
        <v>0</v>
      </c>
    </row>
    <row r="10" spans="1:17" ht="21.75" customHeight="1">
      <c r="A10" s="103" t="s">
        <v>237</v>
      </c>
      <c r="B10" s="290">
        <f t="shared" si="0"/>
        <v>111246</v>
      </c>
      <c r="C10" s="291">
        <v>96220</v>
      </c>
      <c r="D10" s="192">
        <f t="shared" si="1"/>
        <v>15026</v>
      </c>
      <c r="E10" s="204">
        <v>7755</v>
      </c>
      <c r="F10" s="205">
        <v>131</v>
      </c>
      <c r="G10" s="205">
        <v>0</v>
      </c>
      <c r="H10" s="205">
        <v>7140</v>
      </c>
      <c r="I10" s="206">
        <v>0</v>
      </c>
      <c r="J10" s="290">
        <f t="shared" si="2"/>
        <v>102612</v>
      </c>
      <c r="K10" s="291">
        <f t="shared" si="3"/>
        <v>96220</v>
      </c>
      <c r="L10" s="292">
        <f t="shared" si="4"/>
        <v>6392</v>
      </c>
      <c r="M10" s="204">
        <v>5747</v>
      </c>
      <c r="N10" s="205">
        <v>0</v>
      </c>
      <c r="O10" s="205">
        <v>0</v>
      </c>
      <c r="P10" s="205">
        <v>645</v>
      </c>
      <c r="Q10" s="206">
        <v>0</v>
      </c>
    </row>
    <row r="11" spans="1:17" ht="21.75" customHeight="1">
      <c r="A11" s="149" t="s">
        <v>238</v>
      </c>
      <c r="B11" s="293">
        <f t="shared" si="0"/>
        <v>40429</v>
      </c>
      <c r="C11" s="294">
        <v>37827</v>
      </c>
      <c r="D11" s="193">
        <f t="shared" si="1"/>
        <v>2602</v>
      </c>
      <c r="E11" s="207">
        <v>2566</v>
      </c>
      <c r="F11" s="208">
        <v>0</v>
      </c>
      <c r="G11" s="208">
        <v>0</v>
      </c>
      <c r="H11" s="208">
        <v>5</v>
      </c>
      <c r="I11" s="209">
        <v>31</v>
      </c>
      <c r="J11" s="293">
        <f t="shared" si="2"/>
        <v>39056</v>
      </c>
      <c r="K11" s="294">
        <f t="shared" si="3"/>
        <v>37827</v>
      </c>
      <c r="L11" s="295">
        <f t="shared" si="4"/>
        <v>1229</v>
      </c>
      <c r="M11" s="207">
        <v>1229</v>
      </c>
      <c r="N11" s="208">
        <v>0</v>
      </c>
      <c r="O11" s="208">
        <v>0</v>
      </c>
      <c r="P11" s="208">
        <v>0</v>
      </c>
      <c r="Q11" s="209">
        <v>0</v>
      </c>
    </row>
    <row r="12" spans="1:17" ht="21.75" customHeight="1">
      <c r="A12" s="150" t="s">
        <v>239</v>
      </c>
      <c r="B12" s="296">
        <f t="shared" si="0"/>
        <v>38248</v>
      </c>
      <c r="C12" s="297">
        <v>33050</v>
      </c>
      <c r="D12" s="194">
        <f t="shared" si="1"/>
        <v>5198</v>
      </c>
      <c r="E12" s="210">
        <v>5198</v>
      </c>
      <c r="F12" s="211">
        <v>0</v>
      </c>
      <c r="G12" s="211">
        <v>0</v>
      </c>
      <c r="H12" s="211">
        <v>0</v>
      </c>
      <c r="I12" s="212">
        <v>0</v>
      </c>
      <c r="J12" s="296">
        <f t="shared" si="2"/>
        <v>37417</v>
      </c>
      <c r="K12" s="297">
        <f t="shared" si="3"/>
        <v>33050</v>
      </c>
      <c r="L12" s="298">
        <f t="shared" si="4"/>
        <v>4367</v>
      </c>
      <c r="M12" s="210">
        <v>4367</v>
      </c>
      <c r="N12" s="211">
        <v>0</v>
      </c>
      <c r="O12" s="211">
        <v>0</v>
      </c>
      <c r="P12" s="211">
        <v>0</v>
      </c>
      <c r="Q12" s="212">
        <v>0</v>
      </c>
    </row>
    <row r="13" spans="1:17" ht="21.75" customHeight="1">
      <c r="A13" s="103" t="s">
        <v>240</v>
      </c>
      <c r="B13" s="290">
        <f t="shared" si="0"/>
        <v>108178</v>
      </c>
      <c r="C13" s="291">
        <v>89973</v>
      </c>
      <c r="D13" s="192">
        <f t="shared" si="1"/>
        <v>18205</v>
      </c>
      <c r="E13" s="204">
        <v>16149</v>
      </c>
      <c r="F13" s="205">
        <v>0</v>
      </c>
      <c r="G13" s="205">
        <v>0</v>
      </c>
      <c r="H13" s="205">
        <v>2056</v>
      </c>
      <c r="I13" s="206">
        <v>0</v>
      </c>
      <c r="J13" s="290">
        <f t="shared" si="2"/>
        <v>104086</v>
      </c>
      <c r="K13" s="291">
        <f t="shared" si="3"/>
        <v>89973</v>
      </c>
      <c r="L13" s="292">
        <f t="shared" si="4"/>
        <v>14113</v>
      </c>
      <c r="M13" s="204">
        <v>13816</v>
      </c>
      <c r="N13" s="205">
        <v>0</v>
      </c>
      <c r="O13" s="205">
        <v>0</v>
      </c>
      <c r="P13" s="205">
        <v>297</v>
      </c>
      <c r="Q13" s="206">
        <v>0</v>
      </c>
    </row>
    <row r="14" spans="1:17" ht="21.75" customHeight="1">
      <c r="A14" s="103" t="s">
        <v>241</v>
      </c>
      <c r="B14" s="290">
        <f t="shared" si="0"/>
        <v>54777</v>
      </c>
      <c r="C14" s="291">
        <v>49727</v>
      </c>
      <c r="D14" s="192">
        <f t="shared" si="1"/>
        <v>5050</v>
      </c>
      <c r="E14" s="204">
        <v>1283</v>
      </c>
      <c r="F14" s="205">
        <v>0</v>
      </c>
      <c r="G14" s="205">
        <v>0</v>
      </c>
      <c r="H14" s="205">
        <v>3767</v>
      </c>
      <c r="I14" s="206">
        <v>0</v>
      </c>
      <c r="J14" s="290">
        <f t="shared" si="2"/>
        <v>51372</v>
      </c>
      <c r="K14" s="291">
        <f t="shared" si="3"/>
        <v>49727</v>
      </c>
      <c r="L14" s="292">
        <f t="shared" si="4"/>
        <v>1645</v>
      </c>
      <c r="M14" s="204">
        <v>1283</v>
      </c>
      <c r="N14" s="205">
        <v>0</v>
      </c>
      <c r="O14" s="205">
        <v>0</v>
      </c>
      <c r="P14" s="205">
        <v>362</v>
      </c>
      <c r="Q14" s="206">
        <v>0</v>
      </c>
    </row>
    <row r="15" spans="1:17" ht="21.75" customHeight="1">
      <c r="A15" s="103" t="s">
        <v>242</v>
      </c>
      <c r="B15" s="290">
        <f t="shared" si="0"/>
        <v>21129</v>
      </c>
      <c r="C15" s="291">
        <v>18819</v>
      </c>
      <c r="D15" s="192">
        <f t="shared" si="1"/>
        <v>2310</v>
      </c>
      <c r="E15" s="204">
        <v>893</v>
      </c>
      <c r="F15" s="205">
        <v>8</v>
      </c>
      <c r="G15" s="205">
        <v>0</v>
      </c>
      <c r="H15" s="205">
        <v>1409</v>
      </c>
      <c r="I15" s="206">
        <v>0</v>
      </c>
      <c r="J15" s="290">
        <f t="shared" si="2"/>
        <v>19498</v>
      </c>
      <c r="K15" s="291">
        <f t="shared" si="3"/>
        <v>18819</v>
      </c>
      <c r="L15" s="292">
        <f t="shared" si="4"/>
        <v>679</v>
      </c>
      <c r="M15" s="204">
        <v>611</v>
      </c>
      <c r="N15" s="205">
        <v>0</v>
      </c>
      <c r="O15" s="205">
        <v>0</v>
      </c>
      <c r="P15" s="205">
        <v>68</v>
      </c>
      <c r="Q15" s="206">
        <v>0</v>
      </c>
    </row>
    <row r="16" spans="1:17" ht="21.75" customHeight="1">
      <c r="A16" s="149" t="s">
        <v>243</v>
      </c>
      <c r="B16" s="293">
        <f t="shared" si="0"/>
        <v>25988</v>
      </c>
      <c r="C16" s="294">
        <v>20033</v>
      </c>
      <c r="D16" s="193">
        <f t="shared" si="1"/>
        <v>5955</v>
      </c>
      <c r="E16" s="207">
        <v>4992</v>
      </c>
      <c r="F16" s="208">
        <v>0</v>
      </c>
      <c r="G16" s="208">
        <v>0</v>
      </c>
      <c r="H16" s="208">
        <v>963</v>
      </c>
      <c r="I16" s="209">
        <v>0</v>
      </c>
      <c r="J16" s="293">
        <f t="shared" si="2"/>
        <v>24260</v>
      </c>
      <c r="K16" s="294">
        <f t="shared" si="3"/>
        <v>20033</v>
      </c>
      <c r="L16" s="295">
        <f t="shared" si="4"/>
        <v>4227</v>
      </c>
      <c r="M16" s="207">
        <v>4227</v>
      </c>
      <c r="N16" s="208">
        <v>0</v>
      </c>
      <c r="O16" s="208">
        <v>0</v>
      </c>
      <c r="P16" s="208">
        <v>0</v>
      </c>
      <c r="Q16" s="209">
        <v>0</v>
      </c>
    </row>
    <row r="17" spans="1:17" ht="21.75" customHeight="1">
      <c r="A17" s="150" t="s">
        <v>244</v>
      </c>
      <c r="B17" s="296">
        <f t="shared" si="0"/>
        <v>52478</v>
      </c>
      <c r="C17" s="297">
        <v>46759</v>
      </c>
      <c r="D17" s="194">
        <f t="shared" si="1"/>
        <v>5719</v>
      </c>
      <c r="E17" s="210">
        <v>1458</v>
      </c>
      <c r="F17" s="211">
        <v>495</v>
      </c>
      <c r="G17" s="211">
        <v>0</v>
      </c>
      <c r="H17" s="211">
        <v>3766</v>
      </c>
      <c r="I17" s="212">
        <v>0</v>
      </c>
      <c r="J17" s="296">
        <f t="shared" si="2"/>
        <v>47757</v>
      </c>
      <c r="K17" s="297">
        <f t="shared" si="3"/>
        <v>46759</v>
      </c>
      <c r="L17" s="298">
        <f t="shared" si="4"/>
        <v>998</v>
      </c>
      <c r="M17" s="210">
        <v>638</v>
      </c>
      <c r="N17" s="211">
        <v>0</v>
      </c>
      <c r="O17" s="211">
        <v>0</v>
      </c>
      <c r="P17" s="211">
        <v>360</v>
      </c>
      <c r="Q17" s="212">
        <v>0</v>
      </c>
    </row>
    <row r="18" spans="1:17" ht="21.75" customHeight="1">
      <c r="A18" s="103" t="s">
        <v>245</v>
      </c>
      <c r="B18" s="290">
        <f t="shared" si="0"/>
        <v>136072</v>
      </c>
      <c r="C18" s="291">
        <v>112610</v>
      </c>
      <c r="D18" s="192">
        <f t="shared" si="1"/>
        <v>23462</v>
      </c>
      <c r="E18" s="204">
        <v>0</v>
      </c>
      <c r="F18" s="205">
        <v>2434</v>
      </c>
      <c r="G18" s="205">
        <v>0</v>
      </c>
      <c r="H18" s="205">
        <v>21028</v>
      </c>
      <c r="I18" s="206">
        <v>0</v>
      </c>
      <c r="J18" s="290">
        <f t="shared" si="2"/>
        <v>114019</v>
      </c>
      <c r="K18" s="291">
        <f t="shared" si="3"/>
        <v>112610</v>
      </c>
      <c r="L18" s="292">
        <f t="shared" si="4"/>
        <v>1409</v>
      </c>
      <c r="M18" s="204">
        <v>0</v>
      </c>
      <c r="N18" s="205">
        <v>0</v>
      </c>
      <c r="O18" s="205">
        <v>0</v>
      </c>
      <c r="P18" s="205">
        <v>1409</v>
      </c>
      <c r="Q18" s="206">
        <v>0</v>
      </c>
    </row>
    <row r="19" spans="1:17" ht="21.75" customHeight="1">
      <c r="A19" s="103" t="s">
        <v>246</v>
      </c>
      <c r="B19" s="290">
        <f t="shared" si="0"/>
        <v>56798</v>
      </c>
      <c r="C19" s="291">
        <v>48197</v>
      </c>
      <c r="D19" s="192">
        <f t="shared" si="1"/>
        <v>8601</v>
      </c>
      <c r="E19" s="204">
        <v>0</v>
      </c>
      <c r="F19" s="205">
        <v>1622</v>
      </c>
      <c r="G19" s="205">
        <v>0</v>
      </c>
      <c r="H19" s="205">
        <v>6979</v>
      </c>
      <c r="I19" s="206">
        <v>0</v>
      </c>
      <c r="J19" s="290">
        <f t="shared" si="2"/>
        <v>49839</v>
      </c>
      <c r="K19" s="291">
        <f t="shared" si="3"/>
        <v>48197</v>
      </c>
      <c r="L19" s="292">
        <f t="shared" si="4"/>
        <v>1642</v>
      </c>
      <c r="M19" s="204">
        <v>0</v>
      </c>
      <c r="N19" s="205">
        <v>0</v>
      </c>
      <c r="O19" s="205">
        <v>0</v>
      </c>
      <c r="P19" s="205">
        <v>1642</v>
      </c>
      <c r="Q19" s="206">
        <v>0</v>
      </c>
    </row>
    <row r="20" spans="1:17" ht="21.75" customHeight="1">
      <c r="A20" s="103" t="s">
        <v>247</v>
      </c>
      <c r="B20" s="290">
        <f t="shared" si="0"/>
        <v>38180</v>
      </c>
      <c r="C20" s="291">
        <v>34365</v>
      </c>
      <c r="D20" s="192">
        <f t="shared" si="1"/>
        <v>3815</v>
      </c>
      <c r="E20" s="204">
        <v>0</v>
      </c>
      <c r="F20" s="205">
        <v>0</v>
      </c>
      <c r="G20" s="205">
        <v>0</v>
      </c>
      <c r="H20" s="205">
        <v>3815</v>
      </c>
      <c r="I20" s="206">
        <v>0</v>
      </c>
      <c r="J20" s="290">
        <f t="shared" si="2"/>
        <v>34787</v>
      </c>
      <c r="K20" s="291">
        <f t="shared" si="3"/>
        <v>34365</v>
      </c>
      <c r="L20" s="292">
        <f t="shared" si="4"/>
        <v>422</v>
      </c>
      <c r="M20" s="204">
        <v>0</v>
      </c>
      <c r="N20" s="205">
        <v>0</v>
      </c>
      <c r="O20" s="205">
        <v>0</v>
      </c>
      <c r="P20" s="205">
        <v>422</v>
      </c>
      <c r="Q20" s="206">
        <v>0</v>
      </c>
    </row>
    <row r="21" spans="1:17" ht="21.75" customHeight="1">
      <c r="A21" s="149" t="s">
        <v>248</v>
      </c>
      <c r="B21" s="293">
        <f t="shared" si="0"/>
        <v>34880</v>
      </c>
      <c r="C21" s="294">
        <v>25944</v>
      </c>
      <c r="D21" s="193">
        <f t="shared" si="1"/>
        <v>8936</v>
      </c>
      <c r="E21" s="207">
        <v>0</v>
      </c>
      <c r="F21" s="208">
        <v>0</v>
      </c>
      <c r="G21" s="208">
        <v>0</v>
      </c>
      <c r="H21" s="208">
        <v>8936</v>
      </c>
      <c r="I21" s="209">
        <v>0</v>
      </c>
      <c r="J21" s="293">
        <f t="shared" si="2"/>
        <v>26904</v>
      </c>
      <c r="K21" s="294">
        <f t="shared" si="3"/>
        <v>25944</v>
      </c>
      <c r="L21" s="295">
        <f t="shared" si="4"/>
        <v>960</v>
      </c>
      <c r="M21" s="207">
        <v>0</v>
      </c>
      <c r="N21" s="208">
        <v>0</v>
      </c>
      <c r="O21" s="208">
        <v>0</v>
      </c>
      <c r="P21" s="208">
        <v>960</v>
      </c>
      <c r="Q21" s="209">
        <v>0</v>
      </c>
    </row>
    <row r="22" spans="1:17" ht="21.75" customHeight="1">
      <c r="A22" s="150" t="s">
        <v>249</v>
      </c>
      <c r="B22" s="296">
        <f t="shared" si="0"/>
        <v>19764</v>
      </c>
      <c r="C22" s="297">
        <v>18060</v>
      </c>
      <c r="D22" s="194">
        <f t="shared" si="1"/>
        <v>1704</v>
      </c>
      <c r="E22" s="210">
        <v>1676</v>
      </c>
      <c r="F22" s="211">
        <v>0</v>
      </c>
      <c r="G22" s="211">
        <v>0</v>
      </c>
      <c r="H22" s="211">
        <v>28</v>
      </c>
      <c r="I22" s="212">
        <v>0</v>
      </c>
      <c r="J22" s="296">
        <f t="shared" si="2"/>
        <v>19103</v>
      </c>
      <c r="K22" s="297">
        <f t="shared" si="3"/>
        <v>18060</v>
      </c>
      <c r="L22" s="298">
        <f t="shared" si="4"/>
        <v>1043</v>
      </c>
      <c r="M22" s="210">
        <v>1043</v>
      </c>
      <c r="N22" s="211">
        <v>0</v>
      </c>
      <c r="O22" s="211">
        <v>0</v>
      </c>
      <c r="P22" s="211">
        <v>0</v>
      </c>
      <c r="Q22" s="212">
        <v>0</v>
      </c>
    </row>
    <row r="23" spans="1:17" ht="21.75" customHeight="1">
      <c r="A23" s="103" t="s">
        <v>250</v>
      </c>
      <c r="B23" s="290">
        <f t="shared" si="0"/>
        <v>20609</v>
      </c>
      <c r="C23" s="291">
        <v>18391</v>
      </c>
      <c r="D23" s="192">
        <f t="shared" si="1"/>
        <v>2218</v>
      </c>
      <c r="E23" s="204">
        <v>1229</v>
      </c>
      <c r="F23" s="205">
        <v>0</v>
      </c>
      <c r="G23" s="205">
        <v>0</v>
      </c>
      <c r="H23" s="205">
        <v>989</v>
      </c>
      <c r="I23" s="206">
        <v>0</v>
      </c>
      <c r="J23" s="290">
        <f t="shared" si="2"/>
        <v>18912</v>
      </c>
      <c r="K23" s="291">
        <f t="shared" si="3"/>
        <v>18391</v>
      </c>
      <c r="L23" s="292">
        <f t="shared" si="4"/>
        <v>521</v>
      </c>
      <c r="M23" s="204">
        <v>521</v>
      </c>
      <c r="N23" s="205">
        <v>0</v>
      </c>
      <c r="O23" s="205">
        <v>0</v>
      </c>
      <c r="P23" s="205">
        <v>0</v>
      </c>
      <c r="Q23" s="206">
        <v>0</v>
      </c>
    </row>
    <row r="24" spans="1:17" ht="21.75" customHeight="1">
      <c r="A24" s="103" t="s">
        <v>251</v>
      </c>
      <c r="B24" s="290">
        <f t="shared" si="0"/>
        <v>22791</v>
      </c>
      <c r="C24" s="291">
        <v>20642</v>
      </c>
      <c r="D24" s="192">
        <f t="shared" si="1"/>
        <v>2149</v>
      </c>
      <c r="E24" s="204">
        <v>1278</v>
      </c>
      <c r="F24" s="205">
        <v>0</v>
      </c>
      <c r="G24" s="205">
        <v>336</v>
      </c>
      <c r="H24" s="205">
        <v>535</v>
      </c>
      <c r="I24" s="206">
        <v>0</v>
      </c>
      <c r="J24" s="290">
        <f t="shared" si="2"/>
        <v>21083</v>
      </c>
      <c r="K24" s="291">
        <f t="shared" si="3"/>
        <v>20642</v>
      </c>
      <c r="L24" s="292">
        <f t="shared" si="4"/>
        <v>441</v>
      </c>
      <c r="M24" s="204">
        <v>441</v>
      </c>
      <c r="N24" s="205">
        <v>0</v>
      </c>
      <c r="O24" s="205">
        <v>0</v>
      </c>
      <c r="P24" s="205">
        <v>0</v>
      </c>
      <c r="Q24" s="206">
        <v>0</v>
      </c>
    </row>
    <row r="25" spans="1:17" ht="21.75" customHeight="1">
      <c r="A25" s="103" t="s">
        <v>252</v>
      </c>
      <c r="B25" s="290">
        <f t="shared" si="0"/>
        <v>47343</v>
      </c>
      <c r="C25" s="291">
        <v>39185</v>
      </c>
      <c r="D25" s="192">
        <f t="shared" si="1"/>
        <v>8158</v>
      </c>
      <c r="E25" s="204">
        <v>4460</v>
      </c>
      <c r="F25" s="205">
        <v>0</v>
      </c>
      <c r="G25" s="205">
        <v>0</v>
      </c>
      <c r="H25" s="205">
        <v>3690</v>
      </c>
      <c r="I25" s="206">
        <v>8</v>
      </c>
      <c r="J25" s="290">
        <f t="shared" si="2"/>
        <v>40588</v>
      </c>
      <c r="K25" s="291">
        <f t="shared" si="3"/>
        <v>39185</v>
      </c>
      <c r="L25" s="292">
        <f t="shared" si="4"/>
        <v>1403</v>
      </c>
      <c r="M25" s="204">
        <v>1395</v>
      </c>
      <c r="N25" s="205">
        <v>0</v>
      </c>
      <c r="O25" s="205">
        <v>0</v>
      </c>
      <c r="P25" s="205">
        <v>0</v>
      </c>
      <c r="Q25" s="206">
        <v>8</v>
      </c>
    </row>
    <row r="26" spans="1:17" ht="21.75" customHeight="1">
      <c r="A26" s="149" t="s">
        <v>253</v>
      </c>
      <c r="B26" s="293">
        <f t="shared" si="0"/>
        <v>38052</v>
      </c>
      <c r="C26" s="294">
        <v>33936</v>
      </c>
      <c r="D26" s="193">
        <f t="shared" si="1"/>
        <v>4116</v>
      </c>
      <c r="E26" s="207">
        <v>4084</v>
      </c>
      <c r="F26" s="208">
        <v>0</v>
      </c>
      <c r="G26" s="208">
        <v>0</v>
      </c>
      <c r="H26" s="208">
        <v>32</v>
      </c>
      <c r="I26" s="209">
        <v>0</v>
      </c>
      <c r="J26" s="293">
        <f t="shared" si="2"/>
        <v>36619</v>
      </c>
      <c r="K26" s="294">
        <f t="shared" si="3"/>
        <v>33936</v>
      </c>
      <c r="L26" s="295">
        <f t="shared" si="4"/>
        <v>2683</v>
      </c>
      <c r="M26" s="207">
        <v>2683</v>
      </c>
      <c r="N26" s="208">
        <v>0</v>
      </c>
      <c r="O26" s="208">
        <v>0</v>
      </c>
      <c r="P26" s="208">
        <v>0</v>
      </c>
      <c r="Q26" s="209">
        <v>0</v>
      </c>
    </row>
    <row r="27" spans="1:17" ht="21.75" customHeight="1">
      <c r="A27" s="150" t="s">
        <v>254</v>
      </c>
      <c r="B27" s="296">
        <f t="shared" si="0"/>
        <v>12860</v>
      </c>
      <c r="C27" s="297">
        <v>11985</v>
      </c>
      <c r="D27" s="194">
        <f t="shared" si="1"/>
        <v>875</v>
      </c>
      <c r="E27" s="210">
        <v>0</v>
      </c>
      <c r="F27" s="211">
        <v>0</v>
      </c>
      <c r="G27" s="211">
        <v>0</v>
      </c>
      <c r="H27" s="211">
        <v>0</v>
      </c>
      <c r="I27" s="212">
        <v>875</v>
      </c>
      <c r="J27" s="296">
        <f t="shared" si="2"/>
        <v>12211</v>
      </c>
      <c r="K27" s="297">
        <f t="shared" si="3"/>
        <v>11985</v>
      </c>
      <c r="L27" s="298">
        <f t="shared" si="4"/>
        <v>226</v>
      </c>
      <c r="M27" s="210">
        <v>0</v>
      </c>
      <c r="N27" s="211">
        <v>0</v>
      </c>
      <c r="O27" s="211">
        <v>0</v>
      </c>
      <c r="P27" s="211">
        <v>0</v>
      </c>
      <c r="Q27" s="212">
        <v>226</v>
      </c>
    </row>
    <row r="28" spans="1:17" ht="21.75" customHeight="1">
      <c r="A28" s="103" t="s">
        <v>255</v>
      </c>
      <c r="B28" s="290">
        <f t="shared" si="0"/>
        <v>35616</v>
      </c>
      <c r="C28" s="291">
        <v>32996</v>
      </c>
      <c r="D28" s="192">
        <f t="shared" si="1"/>
        <v>2620</v>
      </c>
      <c r="E28" s="204">
        <v>2207</v>
      </c>
      <c r="F28" s="205">
        <v>0</v>
      </c>
      <c r="G28" s="205">
        <v>0</v>
      </c>
      <c r="H28" s="205">
        <v>413</v>
      </c>
      <c r="I28" s="206">
        <v>0</v>
      </c>
      <c r="J28" s="290">
        <f t="shared" si="2"/>
        <v>34006</v>
      </c>
      <c r="K28" s="291">
        <f t="shared" si="3"/>
        <v>32996</v>
      </c>
      <c r="L28" s="292">
        <f t="shared" si="4"/>
        <v>1010</v>
      </c>
      <c r="M28" s="204">
        <v>1010</v>
      </c>
      <c r="N28" s="205">
        <v>0</v>
      </c>
      <c r="O28" s="205">
        <v>0</v>
      </c>
      <c r="P28" s="205">
        <v>0</v>
      </c>
      <c r="Q28" s="206">
        <v>0</v>
      </c>
    </row>
    <row r="29" spans="1:17" ht="21.75" customHeight="1">
      <c r="A29" s="103" t="s">
        <v>256</v>
      </c>
      <c r="B29" s="290">
        <f t="shared" si="0"/>
        <v>22469</v>
      </c>
      <c r="C29" s="291">
        <v>21498</v>
      </c>
      <c r="D29" s="192">
        <f t="shared" si="1"/>
        <v>971</v>
      </c>
      <c r="E29" s="204">
        <v>971</v>
      </c>
      <c r="F29" s="205">
        <v>0</v>
      </c>
      <c r="G29" s="205">
        <v>0</v>
      </c>
      <c r="H29" s="205">
        <v>0</v>
      </c>
      <c r="I29" s="206">
        <v>0</v>
      </c>
      <c r="J29" s="290">
        <f t="shared" si="2"/>
        <v>21783</v>
      </c>
      <c r="K29" s="291">
        <f t="shared" si="3"/>
        <v>21498</v>
      </c>
      <c r="L29" s="292">
        <f t="shared" si="4"/>
        <v>285</v>
      </c>
      <c r="M29" s="204">
        <v>285</v>
      </c>
      <c r="N29" s="205">
        <v>0</v>
      </c>
      <c r="O29" s="205">
        <v>0</v>
      </c>
      <c r="P29" s="205">
        <v>0</v>
      </c>
      <c r="Q29" s="206">
        <v>0</v>
      </c>
    </row>
    <row r="30" spans="1:17" ht="21.75" customHeight="1">
      <c r="A30" s="103" t="s">
        <v>257</v>
      </c>
      <c r="B30" s="290">
        <f t="shared" si="0"/>
        <v>31749</v>
      </c>
      <c r="C30" s="291">
        <v>23909</v>
      </c>
      <c r="D30" s="192">
        <f t="shared" si="1"/>
        <v>7840</v>
      </c>
      <c r="E30" s="204">
        <v>4186</v>
      </c>
      <c r="F30" s="205">
        <v>0</v>
      </c>
      <c r="G30" s="205">
        <v>0</v>
      </c>
      <c r="H30" s="205">
        <v>3654</v>
      </c>
      <c r="I30" s="206">
        <v>0</v>
      </c>
      <c r="J30" s="290">
        <f t="shared" si="2"/>
        <v>27347</v>
      </c>
      <c r="K30" s="291">
        <f t="shared" si="3"/>
        <v>23909</v>
      </c>
      <c r="L30" s="292">
        <f t="shared" si="4"/>
        <v>3438</v>
      </c>
      <c r="M30" s="204">
        <v>3438</v>
      </c>
      <c r="N30" s="205">
        <v>0</v>
      </c>
      <c r="O30" s="205">
        <v>0</v>
      </c>
      <c r="P30" s="205">
        <v>0</v>
      </c>
      <c r="Q30" s="206">
        <v>0</v>
      </c>
    </row>
    <row r="31" spans="1:17" ht="21.75" customHeight="1">
      <c r="A31" s="149" t="s">
        <v>258</v>
      </c>
      <c r="B31" s="293">
        <f t="shared" si="0"/>
        <v>21326</v>
      </c>
      <c r="C31" s="294">
        <v>19744</v>
      </c>
      <c r="D31" s="193">
        <f t="shared" si="1"/>
        <v>1582</v>
      </c>
      <c r="E31" s="207">
        <v>974</v>
      </c>
      <c r="F31" s="208">
        <v>0</v>
      </c>
      <c r="G31" s="208">
        <v>0</v>
      </c>
      <c r="H31" s="208">
        <v>608</v>
      </c>
      <c r="I31" s="209">
        <v>0</v>
      </c>
      <c r="J31" s="293">
        <f t="shared" si="2"/>
        <v>20170</v>
      </c>
      <c r="K31" s="294">
        <f t="shared" si="3"/>
        <v>19744</v>
      </c>
      <c r="L31" s="295">
        <f t="shared" si="4"/>
        <v>426</v>
      </c>
      <c r="M31" s="207">
        <v>426</v>
      </c>
      <c r="N31" s="208">
        <v>0</v>
      </c>
      <c r="O31" s="208">
        <v>0</v>
      </c>
      <c r="P31" s="208">
        <v>0</v>
      </c>
      <c r="Q31" s="209">
        <v>0</v>
      </c>
    </row>
    <row r="32" spans="1:17" ht="21.75" customHeight="1">
      <c r="A32" s="150" t="s">
        <v>259</v>
      </c>
      <c r="B32" s="296">
        <f t="shared" si="0"/>
        <v>23350</v>
      </c>
      <c r="C32" s="297">
        <v>22051</v>
      </c>
      <c r="D32" s="194">
        <f t="shared" si="1"/>
        <v>1299</v>
      </c>
      <c r="E32" s="210">
        <v>1299</v>
      </c>
      <c r="F32" s="211">
        <v>0</v>
      </c>
      <c r="G32" s="211">
        <v>0</v>
      </c>
      <c r="H32" s="211">
        <v>0</v>
      </c>
      <c r="I32" s="212">
        <v>0</v>
      </c>
      <c r="J32" s="296">
        <f t="shared" si="2"/>
        <v>22673</v>
      </c>
      <c r="K32" s="297">
        <f t="shared" si="3"/>
        <v>22051</v>
      </c>
      <c r="L32" s="298">
        <f t="shared" si="4"/>
        <v>622</v>
      </c>
      <c r="M32" s="210">
        <v>622</v>
      </c>
      <c r="N32" s="211">
        <v>0</v>
      </c>
      <c r="O32" s="211">
        <v>0</v>
      </c>
      <c r="P32" s="211">
        <v>0</v>
      </c>
      <c r="Q32" s="212">
        <v>0</v>
      </c>
    </row>
    <row r="33" spans="1:17" ht="21.75" customHeight="1">
      <c r="A33" s="103" t="s">
        <v>260</v>
      </c>
      <c r="B33" s="290">
        <f t="shared" si="0"/>
        <v>13710</v>
      </c>
      <c r="C33" s="291">
        <v>12278</v>
      </c>
      <c r="D33" s="192">
        <f t="shared" si="1"/>
        <v>1432</v>
      </c>
      <c r="E33" s="204">
        <v>1404</v>
      </c>
      <c r="F33" s="205">
        <v>0</v>
      </c>
      <c r="G33" s="205">
        <v>0</v>
      </c>
      <c r="H33" s="205">
        <v>28</v>
      </c>
      <c r="I33" s="206">
        <v>0</v>
      </c>
      <c r="J33" s="290">
        <f t="shared" si="2"/>
        <v>13285</v>
      </c>
      <c r="K33" s="291">
        <f t="shared" si="3"/>
        <v>12278</v>
      </c>
      <c r="L33" s="292">
        <f t="shared" si="4"/>
        <v>1007</v>
      </c>
      <c r="M33" s="204">
        <v>1007</v>
      </c>
      <c r="N33" s="205">
        <v>0</v>
      </c>
      <c r="O33" s="205">
        <v>0</v>
      </c>
      <c r="P33" s="205">
        <v>0</v>
      </c>
      <c r="Q33" s="206">
        <v>0</v>
      </c>
    </row>
    <row r="34" spans="1:17" ht="21.75" customHeight="1">
      <c r="A34" s="103" t="s">
        <v>261</v>
      </c>
      <c r="B34" s="290">
        <f t="shared" si="0"/>
        <v>10962</v>
      </c>
      <c r="C34" s="291">
        <v>9726</v>
      </c>
      <c r="D34" s="192">
        <f t="shared" si="1"/>
        <v>1236</v>
      </c>
      <c r="E34" s="204">
        <v>1236</v>
      </c>
      <c r="F34" s="205">
        <v>0</v>
      </c>
      <c r="G34" s="205">
        <v>0</v>
      </c>
      <c r="H34" s="205">
        <v>0</v>
      </c>
      <c r="I34" s="206">
        <v>0</v>
      </c>
      <c r="J34" s="290">
        <f t="shared" si="2"/>
        <v>10538</v>
      </c>
      <c r="K34" s="291">
        <f t="shared" si="3"/>
        <v>9726</v>
      </c>
      <c r="L34" s="292">
        <f t="shared" si="4"/>
        <v>812</v>
      </c>
      <c r="M34" s="204">
        <v>812</v>
      </c>
      <c r="N34" s="205">
        <v>0</v>
      </c>
      <c r="O34" s="205">
        <v>0</v>
      </c>
      <c r="P34" s="205">
        <v>0</v>
      </c>
      <c r="Q34" s="206">
        <v>0</v>
      </c>
    </row>
    <row r="35" spans="1:17" ht="21.75" customHeight="1">
      <c r="A35" s="103" t="s">
        <v>262</v>
      </c>
      <c r="B35" s="290">
        <f t="shared" si="0"/>
        <v>18703</v>
      </c>
      <c r="C35" s="291">
        <v>15644</v>
      </c>
      <c r="D35" s="192">
        <f t="shared" si="1"/>
        <v>3059</v>
      </c>
      <c r="E35" s="204">
        <v>651</v>
      </c>
      <c r="F35" s="205">
        <v>329</v>
      </c>
      <c r="G35" s="205">
        <v>0</v>
      </c>
      <c r="H35" s="205">
        <v>2079</v>
      </c>
      <c r="I35" s="206">
        <v>0</v>
      </c>
      <c r="J35" s="290">
        <f t="shared" si="2"/>
        <v>15835</v>
      </c>
      <c r="K35" s="291">
        <f t="shared" si="3"/>
        <v>15644</v>
      </c>
      <c r="L35" s="292">
        <f t="shared" si="4"/>
        <v>191</v>
      </c>
      <c r="M35" s="204">
        <v>191</v>
      </c>
      <c r="N35" s="205">
        <v>0</v>
      </c>
      <c r="O35" s="205">
        <v>0</v>
      </c>
      <c r="P35" s="205">
        <v>0</v>
      </c>
      <c r="Q35" s="206">
        <v>0</v>
      </c>
    </row>
    <row r="36" spans="1:17" ht="21.75" customHeight="1">
      <c r="A36" s="149" t="s">
        <v>263</v>
      </c>
      <c r="B36" s="293">
        <f t="shared" si="0"/>
        <v>25577</v>
      </c>
      <c r="C36" s="294">
        <v>19700</v>
      </c>
      <c r="D36" s="193">
        <f t="shared" si="1"/>
        <v>5877</v>
      </c>
      <c r="E36" s="207">
        <v>2136</v>
      </c>
      <c r="F36" s="208">
        <v>0</v>
      </c>
      <c r="G36" s="208">
        <v>0</v>
      </c>
      <c r="H36" s="208">
        <v>3741</v>
      </c>
      <c r="I36" s="209">
        <v>0</v>
      </c>
      <c r="J36" s="293">
        <f t="shared" si="2"/>
        <v>20892</v>
      </c>
      <c r="K36" s="294">
        <f t="shared" si="3"/>
        <v>19700</v>
      </c>
      <c r="L36" s="295">
        <f t="shared" si="4"/>
        <v>1192</v>
      </c>
      <c r="M36" s="207">
        <v>1192</v>
      </c>
      <c r="N36" s="208">
        <v>0</v>
      </c>
      <c r="O36" s="208">
        <v>0</v>
      </c>
      <c r="P36" s="208">
        <v>0</v>
      </c>
      <c r="Q36" s="209">
        <v>0</v>
      </c>
    </row>
    <row r="37" spans="1:17" ht="21.75" customHeight="1">
      <c r="A37" s="150" t="s">
        <v>264</v>
      </c>
      <c r="B37" s="296">
        <f t="shared" si="0"/>
        <v>20652</v>
      </c>
      <c r="C37" s="297">
        <v>17343</v>
      </c>
      <c r="D37" s="194">
        <f t="shared" si="1"/>
        <v>3309</v>
      </c>
      <c r="E37" s="210">
        <v>0</v>
      </c>
      <c r="F37" s="211">
        <v>0</v>
      </c>
      <c r="G37" s="211">
        <v>0</v>
      </c>
      <c r="H37" s="211">
        <v>3309</v>
      </c>
      <c r="I37" s="212">
        <v>0</v>
      </c>
      <c r="J37" s="296">
        <f t="shared" si="2"/>
        <v>17343</v>
      </c>
      <c r="K37" s="297">
        <f t="shared" si="3"/>
        <v>17343</v>
      </c>
      <c r="L37" s="298">
        <f t="shared" si="4"/>
        <v>0</v>
      </c>
      <c r="M37" s="210">
        <v>0</v>
      </c>
      <c r="N37" s="211">
        <v>0</v>
      </c>
      <c r="O37" s="211">
        <v>0</v>
      </c>
      <c r="P37" s="211">
        <v>0</v>
      </c>
      <c r="Q37" s="212">
        <v>0</v>
      </c>
    </row>
    <row r="38" spans="1:17" ht="21.75" customHeight="1">
      <c r="A38" s="103" t="s">
        <v>265</v>
      </c>
      <c r="B38" s="290">
        <f t="shared" si="0"/>
        <v>15653</v>
      </c>
      <c r="C38" s="291">
        <v>14151</v>
      </c>
      <c r="D38" s="192">
        <f t="shared" si="1"/>
        <v>1502</v>
      </c>
      <c r="E38" s="204">
        <v>1381</v>
      </c>
      <c r="F38" s="205">
        <v>0</v>
      </c>
      <c r="G38" s="205">
        <v>0</v>
      </c>
      <c r="H38" s="205">
        <v>121</v>
      </c>
      <c r="I38" s="206">
        <v>0</v>
      </c>
      <c r="J38" s="290">
        <f t="shared" si="2"/>
        <v>15083</v>
      </c>
      <c r="K38" s="291">
        <f t="shared" si="3"/>
        <v>14151</v>
      </c>
      <c r="L38" s="292">
        <f t="shared" si="4"/>
        <v>932</v>
      </c>
      <c r="M38" s="204">
        <v>932</v>
      </c>
      <c r="N38" s="205">
        <v>0</v>
      </c>
      <c r="O38" s="205">
        <v>0</v>
      </c>
      <c r="P38" s="205">
        <v>0</v>
      </c>
      <c r="Q38" s="206">
        <v>0</v>
      </c>
    </row>
    <row r="39" spans="1:17" ht="21.75" customHeight="1">
      <c r="A39" s="103" t="s">
        <v>266</v>
      </c>
      <c r="B39" s="290">
        <f t="shared" si="0"/>
        <v>13774</v>
      </c>
      <c r="C39" s="291">
        <v>11640</v>
      </c>
      <c r="D39" s="192">
        <f t="shared" si="1"/>
        <v>2134</v>
      </c>
      <c r="E39" s="204">
        <v>0</v>
      </c>
      <c r="F39" s="205">
        <v>0</v>
      </c>
      <c r="G39" s="205">
        <v>0</v>
      </c>
      <c r="H39" s="205">
        <v>321</v>
      </c>
      <c r="I39" s="206">
        <v>1813</v>
      </c>
      <c r="J39" s="290">
        <f t="shared" si="2"/>
        <v>13386</v>
      </c>
      <c r="K39" s="291">
        <f t="shared" si="3"/>
        <v>11640</v>
      </c>
      <c r="L39" s="292">
        <f t="shared" si="4"/>
        <v>1746</v>
      </c>
      <c r="M39" s="204">
        <v>0</v>
      </c>
      <c r="N39" s="205">
        <v>0</v>
      </c>
      <c r="O39" s="205">
        <v>0</v>
      </c>
      <c r="P39" s="205">
        <v>0</v>
      </c>
      <c r="Q39" s="206">
        <v>1746</v>
      </c>
    </row>
    <row r="40" spans="1:17" ht="21.75" customHeight="1">
      <c r="A40" s="103" t="s">
        <v>267</v>
      </c>
      <c r="B40" s="290">
        <f t="shared" si="0"/>
        <v>24107</v>
      </c>
      <c r="C40" s="291">
        <v>21858</v>
      </c>
      <c r="D40" s="192">
        <f t="shared" si="1"/>
        <v>2249</v>
      </c>
      <c r="E40" s="204">
        <v>1753</v>
      </c>
      <c r="F40" s="205">
        <v>0</v>
      </c>
      <c r="G40" s="205">
        <v>0</v>
      </c>
      <c r="H40" s="205">
        <v>496</v>
      </c>
      <c r="I40" s="206">
        <v>0</v>
      </c>
      <c r="J40" s="290">
        <f t="shared" si="2"/>
        <v>23211</v>
      </c>
      <c r="K40" s="291">
        <f t="shared" si="3"/>
        <v>21858</v>
      </c>
      <c r="L40" s="292">
        <f t="shared" si="4"/>
        <v>1353</v>
      </c>
      <c r="M40" s="204">
        <v>1353</v>
      </c>
      <c r="N40" s="205">
        <v>0</v>
      </c>
      <c r="O40" s="205">
        <v>0</v>
      </c>
      <c r="P40" s="205">
        <v>0</v>
      </c>
      <c r="Q40" s="206">
        <v>0</v>
      </c>
    </row>
    <row r="41" spans="1:17" ht="21.75" customHeight="1" thickBot="1">
      <c r="A41" s="151" t="s">
        <v>151</v>
      </c>
      <c r="B41" s="299">
        <f t="shared" si="0"/>
        <v>11193</v>
      </c>
      <c r="C41" s="300">
        <v>10629</v>
      </c>
      <c r="D41" s="195">
        <f t="shared" si="1"/>
        <v>564</v>
      </c>
      <c r="E41" s="213">
        <v>532</v>
      </c>
      <c r="F41" s="214">
        <v>0</v>
      </c>
      <c r="G41" s="214">
        <v>0</v>
      </c>
      <c r="H41" s="214">
        <v>32</v>
      </c>
      <c r="I41" s="215">
        <v>0</v>
      </c>
      <c r="J41" s="299">
        <f t="shared" si="2"/>
        <v>10846</v>
      </c>
      <c r="K41" s="300">
        <f t="shared" si="3"/>
        <v>10629</v>
      </c>
      <c r="L41" s="301">
        <f t="shared" si="4"/>
        <v>217</v>
      </c>
      <c r="M41" s="213">
        <v>217</v>
      </c>
      <c r="N41" s="214">
        <v>0</v>
      </c>
      <c r="O41" s="214">
        <v>0</v>
      </c>
      <c r="P41" s="214">
        <v>0</v>
      </c>
      <c r="Q41" s="215">
        <v>0</v>
      </c>
    </row>
    <row r="42" spans="1:17" ht="21" customHeight="1">
      <c r="A42" s="31" t="s">
        <v>63</v>
      </c>
      <c r="B42" s="102"/>
      <c r="C42" s="102"/>
      <c r="D42" s="102"/>
      <c r="E42" s="102"/>
      <c r="F42" s="84"/>
      <c r="G42" s="84"/>
      <c r="H42" s="84"/>
      <c r="I42" s="84"/>
      <c r="J42" s="16"/>
      <c r="K42" s="16"/>
      <c r="L42" s="102"/>
      <c r="M42" s="102"/>
      <c r="N42" s="84"/>
      <c r="O42" s="84"/>
      <c r="P42" s="84"/>
      <c r="Q42" s="84"/>
    </row>
    <row r="43" spans="1:17" s="12" customFormat="1" ht="21" customHeight="1" thickBot="1">
      <c r="A43" s="31" t="s">
        <v>303</v>
      </c>
      <c r="Q43" s="23" t="s">
        <v>122</v>
      </c>
    </row>
    <row r="44" spans="1:17" s="14" customFormat="1" ht="18.75" customHeight="1">
      <c r="A44" s="573" t="s">
        <v>36</v>
      </c>
      <c r="B44" s="139" t="s">
        <v>297</v>
      </c>
      <c r="C44" s="140"/>
      <c r="D44" s="140"/>
      <c r="E44" s="140"/>
      <c r="F44" s="140"/>
      <c r="G44" s="140"/>
      <c r="H44" s="140"/>
      <c r="I44" s="141"/>
      <c r="J44" s="139" t="s">
        <v>301</v>
      </c>
      <c r="K44" s="34"/>
      <c r="L44" s="34"/>
      <c r="M44" s="34"/>
      <c r="N44" s="34"/>
      <c r="O44" s="34"/>
      <c r="P44" s="34"/>
      <c r="Q44" s="35"/>
    </row>
    <row r="45" spans="1:17" s="14" customFormat="1" ht="18.75" customHeight="1">
      <c r="A45" s="574"/>
      <c r="B45" s="566" t="s">
        <v>298</v>
      </c>
      <c r="C45" s="568" t="s">
        <v>296</v>
      </c>
      <c r="D45" s="561" t="s">
        <v>304</v>
      </c>
      <c r="E45" s="562"/>
      <c r="F45" s="562"/>
      <c r="G45" s="562"/>
      <c r="H45" s="562"/>
      <c r="I45" s="563"/>
      <c r="J45" s="566" t="s">
        <v>298</v>
      </c>
      <c r="K45" s="568" t="s">
        <v>296</v>
      </c>
      <c r="L45" s="561" t="s">
        <v>305</v>
      </c>
      <c r="M45" s="562"/>
      <c r="N45" s="562"/>
      <c r="O45" s="562"/>
      <c r="P45" s="562"/>
      <c r="Q45" s="563"/>
    </row>
    <row r="46" spans="1:17" s="14" customFormat="1" ht="18.75" customHeight="1">
      <c r="A46" s="574"/>
      <c r="B46" s="566"/>
      <c r="C46" s="564"/>
      <c r="D46" s="564" t="s">
        <v>146</v>
      </c>
      <c r="E46" s="571" t="s">
        <v>183</v>
      </c>
      <c r="F46" s="569" t="s">
        <v>181</v>
      </c>
      <c r="G46" s="569" t="s">
        <v>182</v>
      </c>
      <c r="H46" s="569" t="s">
        <v>185</v>
      </c>
      <c r="I46" s="559" t="s">
        <v>295</v>
      </c>
      <c r="J46" s="566"/>
      <c r="K46" s="564"/>
      <c r="L46" s="564" t="s">
        <v>146</v>
      </c>
      <c r="M46" s="571" t="s">
        <v>183</v>
      </c>
      <c r="N46" s="569" t="s">
        <v>181</v>
      </c>
      <c r="O46" s="569" t="s">
        <v>182</v>
      </c>
      <c r="P46" s="569" t="s">
        <v>185</v>
      </c>
      <c r="Q46" s="559" t="s">
        <v>184</v>
      </c>
    </row>
    <row r="47" spans="1:17" s="14" customFormat="1" ht="39" customHeight="1" thickBot="1">
      <c r="A47" s="575"/>
      <c r="B47" s="567"/>
      <c r="C47" s="565"/>
      <c r="D47" s="565"/>
      <c r="E47" s="572"/>
      <c r="F47" s="570"/>
      <c r="G47" s="570"/>
      <c r="H47" s="570"/>
      <c r="I47" s="560"/>
      <c r="J47" s="567"/>
      <c r="K47" s="565"/>
      <c r="L47" s="565"/>
      <c r="M47" s="572"/>
      <c r="N47" s="570"/>
      <c r="O47" s="570"/>
      <c r="P47" s="570"/>
      <c r="Q47" s="560"/>
    </row>
    <row r="48" spans="1:17" ht="21.75" customHeight="1">
      <c r="A48" s="152" t="s">
        <v>268</v>
      </c>
      <c r="B48" s="287">
        <f aca="true" t="shared" si="5" ref="B48:B73">SUM(C48:D48)</f>
        <v>12875</v>
      </c>
      <c r="C48" s="288">
        <v>10547</v>
      </c>
      <c r="D48" s="191">
        <f aca="true" t="shared" si="6" ref="D48:D73">SUM(E48:I48)</f>
        <v>2328</v>
      </c>
      <c r="E48" s="201">
        <v>1387</v>
      </c>
      <c r="F48" s="202">
        <v>0</v>
      </c>
      <c r="G48" s="202">
        <v>0</v>
      </c>
      <c r="H48" s="202">
        <v>941</v>
      </c>
      <c r="I48" s="203">
        <v>0</v>
      </c>
      <c r="J48" s="287">
        <f aca="true" t="shared" si="7" ref="J48:J73">SUM(K48,L48)</f>
        <v>11322</v>
      </c>
      <c r="K48" s="288">
        <f aca="true" t="shared" si="8" ref="K48:K73">C48</f>
        <v>10547</v>
      </c>
      <c r="L48" s="289">
        <f aca="true" t="shared" si="9" ref="L48:L73">SUM(M48:Q48)</f>
        <v>775</v>
      </c>
      <c r="M48" s="201">
        <v>775</v>
      </c>
      <c r="N48" s="202">
        <v>0</v>
      </c>
      <c r="O48" s="202">
        <v>0</v>
      </c>
      <c r="P48" s="202">
        <v>0</v>
      </c>
      <c r="Q48" s="203">
        <v>0</v>
      </c>
    </row>
    <row r="49" spans="1:17" ht="21.75" customHeight="1">
      <c r="A49" s="103" t="s">
        <v>269</v>
      </c>
      <c r="B49" s="290">
        <f t="shared" si="5"/>
        <v>14972</v>
      </c>
      <c r="C49" s="291">
        <v>14127</v>
      </c>
      <c r="D49" s="192">
        <f t="shared" si="6"/>
        <v>845</v>
      </c>
      <c r="E49" s="204">
        <v>833</v>
      </c>
      <c r="F49" s="205">
        <v>0</v>
      </c>
      <c r="G49" s="205">
        <v>0</v>
      </c>
      <c r="H49" s="205">
        <v>12</v>
      </c>
      <c r="I49" s="206">
        <v>0</v>
      </c>
      <c r="J49" s="290">
        <f t="shared" si="7"/>
        <v>14527</v>
      </c>
      <c r="K49" s="291">
        <f t="shared" si="8"/>
        <v>14127</v>
      </c>
      <c r="L49" s="292">
        <f t="shared" si="9"/>
        <v>400</v>
      </c>
      <c r="M49" s="204">
        <v>400</v>
      </c>
      <c r="N49" s="205">
        <v>0</v>
      </c>
      <c r="O49" s="205">
        <v>0</v>
      </c>
      <c r="P49" s="205">
        <v>0</v>
      </c>
      <c r="Q49" s="206">
        <v>0</v>
      </c>
    </row>
    <row r="50" spans="1:17" ht="21.75" customHeight="1">
      <c r="A50" s="103" t="s">
        <v>270</v>
      </c>
      <c r="B50" s="290">
        <f t="shared" si="5"/>
        <v>7225</v>
      </c>
      <c r="C50" s="291">
        <v>6239</v>
      </c>
      <c r="D50" s="192">
        <f t="shared" si="6"/>
        <v>986</v>
      </c>
      <c r="E50" s="204">
        <v>356</v>
      </c>
      <c r="F50" s="205">
        <v>0</v>
      </c>
      <c r="G50" s="205">
        <v>0</v>
      </c>
      <c r="H50" s="205">
        <v>630</v>
      </c>
      <c r="I50" s="206">
        <v>0</v>
      </c>
      <c r="J50" s="290">
        <f t="shared" si="7"/>
        <v>6590</v>
      </c>
      <c r="K50" s="291">
        <f t="shared" si="8"/>
        <v>6239</v>
      </c>
      <c r="L50" s="292">
        <f t="shared" si="9"/>
        <v>351</v>
      </c>
      <c r="M50" s="204">
        <v>273</v>
      </c>
      <c r="N50" s="205">
        <v>0</v>
      </c>
      <c r="O50" s="205">
        <v>0</v>
      </c>
      <c r="P50" s="205">
        <v>78</v>
      </c>
      <c r="Q50" s="206">
        <v>0</v>
      </c>
    </row>
    <row r="51" spans="1:17" ht="21.75" customHeight="1">
      <c r="A51" s="103" t="s">
        <v>271</v>
      </c>
      <c r="B51" s="290">
        <f t="shared" si="5"/>
        <v>1835</v>
      </c>
      <c r="C51" s="291">
        <v>1505</v>
      </c>
      <c r="D51" s="192">
        <f t="shared" si="6"/>
        <v>330</v>
      </c>
      <c r="E51" s="204">
        <v>0</v>
      </c>
      <c r="F51" s="205">
        <v>0</v>
      </c>
      <c r="G51" s="205">
        <v>0</v>
      </c>
      <c r="H51" s="205">
        <v>330</v>
      </c>
      <c r="I51" s="206">
        <v>0</v>
      </c>
      <c r="J51" s="290">
        <f t="shared" si="7"/>
        <v>1748</v>
      </c>
      <c r="K51" s="291">
        <f t="shared" si="8"/>
        <v>1505</v>
      </c>
      <c r="L51" s="292">
        <f t="shared" si="9"/>
        <v>243</v>
      </c>
      <c r="M51" s="204">
        <v>0</v>
      </c>
      <c r="N51" s="205">
        <v>0</v>
      </c>
      <c r="O51" s="205">
        <v>0</v>
      </c>
      <c r="P51" s="205">
        <v>243</v>
      </c>
      <c r="Q51" s="206">
        <v>0</v>
      </c>
    </row>
    <row r="52" spans="1:17" ht="21.75" customHeight="1">
      <c r="A52" s="149" t="s">
        <v>272</v>
      </c>
      <c r="B52" s="293">
        <f t="shared" si="5"/>
        <v>6086</v>
      </c>
      <c r="C52" s="294">
        <v>5694</v>
      </c>
      <c r="D52" s="193">
        <f t="shared" si="6"/>
        <v>392</v>
      </c>
      <c r="E52" s="207">
        <v>115</v>
      </c>
      <c r="F52" s="208">
        <v>0</v>
      </c>
      <c r="G52" s="208">
        <v>58</v>
      </c>
      <c r="H52" s="208">
        <v>219</v>
      </c>
      <c r="I52" s="209">
        <v>0</v>
      </c>
      <c r="J52" s="293">
        <f t="shared" si="7"/>
        <v>5726</v>
      </c>
      <c r="K52" s="294">
        <f t="shared" si="8"/>
        <v>5694</v>
      </c>
      <c r="L52" s="295">
        <f t="shared" si="9"/>
        <v>32</v>
      </c>
      <c r="M52" s="207">
        <v>32</v>
      </c>
      <c r="N52" s="208">
        <v>0</v>
      </c>
      <c r="O52" s="208">
        <v>0</v>
      </c>
      <c r="P52" s="208">
        <v>0</v>
      </c>
      <c r="Q52" s="209">
        <v>0</v>
      </c>
    </row>
    <row r="53" spans="1:17" ht="21.75" customHeight="1">
      <c r="A53" s="150" t="s">
        <v>273</v>
      </c>
      <c r="B53" s="296">
        <f t="shared" si="5"/>
        <v>8749</v>
      </c>
      <c r="C53" s="297">
        <v>7959</v>
      </c>
      <c r="D53" s="194">
        <f t="shared" si="6"/>
        <v>790</v>
      </c>
      <c r="E53" s="210">
        <v>289</v>
      </c>
      <c r="F53" s="211">
        <v>322</v>
      </c>
      <c r="G53" s="211">
        <v>46</v>
      </c>
      <c r="H53" s="211">
        <v>133</v>
      </c>
      <c r="I53" s="212">
        <v>0</v>
      </c>
      <c r="J53" s="296">
        <f t="shared" si="7"/>
        <v>7959</v>
      </c>
      <c r="K53" s="297">
        <f t="shared" si="8"/>
        <v>7959</v>
      </c>
      <c r="L53" s="298">
        <f t="shared" si="9"/>
        <v>0</v>
      </c>
      <c r="M53" s="210">
        <v>0</v>
      </c>
      <c r="N53" s="211">
        <v>0</v>
      </c>
      <c r="O53" s="211">
        <v>0</v>
      </c>
      <c r="P53" s="211">
        <v>0</v>
      </c>
      <c r="Q53" s="212">
        <v>0</v>
      </c>
    </row>
    <row r="54" spans="1:17" ht="21.75" customHeight="1">
      <c r="A54" s="103" t="s">
        <v>274</v>
      </c>
      <c r="B54" s="290">
        <f t="shared" si="5"/>
        <v>5920</v>
      </c>
      <c r="C54" s="291">
        <v>5196</v>
      </c>
      <c r="D54" s="192">
        <f t="shared" si="6"/>
        <v>724</v>
      </c>
      <c r="E54" s="204">
        <v>375</v>
      </c>
      <c r="F54" s="205">
        <v>0</v>
      </c>
      <c r="G54" s="205">
        <v>0</v>
      </c>
      <c r="H54" s="205">
        <v>349</v>
      </c>
      <c r="I54" s="206">
        <v>0</v>
      </c>
      <c r="J54" s="290">
        <f t="shared" si="7"/>
        <v>5326</v>
      </c>
      <c r="K54" s="291">
        <f t="shared" si="8"/>
        <v>5196</v>
      </c>
      <c r="L54" s="292">
        <f t="shared" si="9"/>
        <v>130</v>
      </c>
      <c r="M54" s="204">
        <v>130</v>
      </c>
      <c r="N54" s="205">
        <v>0</v>
      </c>
      <c r="O54" s="205">
        <v>0</v>
      </c>
      <c r="P54" s="205">
        <v>0</v>
      </c>
      <c r="Q54" s="206">
        <v>0</v>
      </c>
    </row>
    <row r="55" spans="1:17" ht="21.75" customHeight="1">
      <c r="A55" s="103" t="s">
        <v>275</v>
      </c>
      <c r="B55" s="290">
        <f t="shared" si="5"/>
        <v>6219</v>
      </c>
      <c r="C55" s="291">
        <v>5625</v>
      </c>
      <c r="D55" s="192">
        <f t="shared" si="6"/>
        <v>594</v>
      </c>
      <c r="E55" s="204">
        <v>565</v>
      </c>
      <c r="F55" s="205">
        <v>0</v>
      </c>
      <c r="G55" s="205">
        <v>0</v>
      </c>
      <c r="H55" s="205">
        <v>29</v>
      </c>
      <c r="I55" s="206">
        <v>0</v>
      </c>
      <c r="J55" s="290">
        <f t="shared" si="7"/>
        <v>5726</v>
      </c>
      <c r="K55" s="291">
        <f t="shared" si="8"/>
        <v>5625</v>
      </c>
      <c r="L55" s="292">
        <f t="shared" si="9"/>
        <v>101</v>
      </c>
      <c r="M55" s="204">
        <v>101</v>
      </c>
      <c r="N55" s="205">
        <v>0</v>
      </c>
      <c r="O55" s="205">
        <v>0</v>
      </c>
      <c r="P55" s="205">
        <v>0</v>
      </c>
      <c r="Q55" s="206">
        <v>0</v>
      </c>
    </row>
    <row r="56" spans="1:17" ht="21.75" customHeight="1">
      <c r="A56" s="103" t="s">
        <v>276</v>
      </c>
      <c r="B56" s="290">
        <f t="shared" si="5"/>
        <v>10366</v>
      </c>
      <c r="C56" s="291">
        <v>10366</v>
      </c>
      <c r="D56" s="192">
        <f t="shared" si="6"/>
        <v>0</v>
      </c>
      <c r="E56" s="204">
        <v>0</v>
      </c>
      <c r="F56" s="205">
        <v>0</v>
      </c>
      <c r="G56" s="205">
        <v>0</v>
      </c>
      <c r="H56" s="205">
        <v>0</v>
      </c>
      <c r="I56" s="206">
        <v>0</v>
      </c>
      <c r="J56" s="290">
        <f t="shared" si="7"/>
        <v>10366</v>
      </c>
      <c r="K56" s="291">
        <f t="shared" si="8"/>
        <v>10366</v>
      </c>
      <c r="L56" s="292">
        <f t="shared" si="9"/>
        <v>0</v>
      </c>
      <c r="M56" s="204">
        <v>0</v>
      </c>
      <c r="N56" s="205">
        <v>0</v>
      </c>
      <c r="O56" s="205">
        <v>0</v>
      </c>
      <c r="P56" s="205">
        <v>0</v>
      </c>
      <c r="Q56" s="206">
        <v>0</v>
      </c>
    </row>
    <row r="57" spans="1:17" ht="21.75" customHeight="1">
      <c r="A57" s="149" t="s">
        <v>277</v>
      </c>
      <c r="B57" s="293">
        <f t="shared" si="5"/>
        <v>6950</v>
      </c>
      <c r="C57" s="294">
        <v>6504</v>
      </c>
      <c r="D57" s="193">
        <f t="shared" si="6"/>
        <v>446</v>
      </c>
      <c r="E57" s="207">
        <v>439</v>
      </c>
      <c r="F57" s="208">
        <v>0</v>
      </c>
      <c r="G57" s="208">
        <v>0</v>
      </c>
      <c r="H57" s="208">
        <v>7</v>
      </c>
      <c r="I57" s="209">
        <v>0</v>
      </c>
      <c r="J57" s="293">
        <f t="shared" si="7"/>
        <v>6601</v>
      </c>
      <c r="K57" s="294">
        <f t="shared" si="8"/>
        <v>6504</v>
      </c>
      <c r="L57" s="295">
        <f t="shared" si="9"/>
        <v>97</v>
      </c>
      <c r="M57" s="207">
        <v>97</v>
      </c>
      <c r="N57" s="208">
        <v>0</v>
      </c>
      <c r="O57" s="208">
        <v>0</v>
      </c>
      <c r="P57" s="208">
        <v>0</v>
      </c>
      <c r="Q57" s="209">
        <v>0</v>
      </c>
    </row>
    <row r="58" spans="1:17" ht="21.75" customHeight="1">
      <c r="A58" s="150" t="s">
        <v>278</v>
      </c>
      <c r="B58" s="296">
        <f t="shared" si="5"/>
        <v>11118</v>
      </c>
      <c r="C58" s="297">
        <v>10391</v>
      </c>
      <c r="D58" s="194">
        <f t="shared" si="6"/>
        <v>727</v>
      </c>
      <c r="E58" s="210">
        <v>664</v>
      </c>
      <c r="F58" s="211">
        <v>0</v>
      </c>
      <c r="G58" s="211">
        <v>0</v>
      </c>
      <c r="H58" s="211">
        <v>63</v>
      </c>
      <c r="I58" s="212">
        <v>0</v>
      </c>
      <c r="J58" s="296">
        <f t="shared" si="7"/>
        <v>10530</v>
      </c>
      <c r="K58" s="297">
        <f t="shared" si="8"/>
        <v>10391</v>
      </c>
      <c r="L58" s="298">
        <f t="shared" si="9"/>
        <v>139</v>
      </c>
      <c r="M58" s="210">
        <v>139</v>
      </c>
      <c r="N58" s="211">
        <v>0</v>
      </c>
      <c r="O58" s="211">
        <v>0</v>
      </c>
      <c r="P58" s="211">
        <v>0</v>
      </c>
      <c r="Q58" s="212">
        <v>0</v>
      </c>
    </row>
    <row r="59" spans="1:17" ht="21.75" customHeight="1">
      <c r="A59" s="103" t="s">
        <v>279</v>
      </c>
      <c r="B59" s="290">
        <f t="shared" si="5"/>
        <v>1888</v>
      </c>
      <c r="C59" s="291">
        <v>1318</v>
      </c>
      <c r="D59" s="192">
        <f t="shared" si="6"/>
        <v>570</v>
      </c>
      <c r="E59" s="204">
        <v>348</v>
      </c>
      <c r="F59" s="205">
        <v>0</v>
      </c>
      <c r="G59" s="205">
        <v>0</v>
      </c>
      <c r="H59" s="205">
        <v>222</v>
      </c>
      <c r="I59" s="206">
        <v>0</v>
      </c>
      <c r="J59" s="290">
        <f t="shared" si="7"/>
        <v>1409</v>
      </c>
      <c r="K59" s="291">
        <f t="shared" si="8"/>
        <v>1318</v>
      </c>
      <c r="L59" s="292">
        <f t="shared" si="9"/>
        <v>91</v>
      </c>
      <c r="M59" s="204">
        <v>91</v>
      </c>
      <c r="N59" s="205">
        <v>0</v>
      </c>
      <c r="O59" s="205">
        <v>0</v>
      </c>
      <c r="P59" s="205">
        <v>0</v>
      </c>
      <c r="Q59" s="206">
        <v>0</v>
      </c>
    </row>
    <row r="60" spans="1:17" ht="21.75" customHeight="1">
      <c r="A60" s="103" t="s">
        <v>280</v>
      </c>
      <c r="B60" s="290">
        <f t="shared" si="5"/>
        <v>6666</v>
      </c>
      <c r="C60" s="291">
        <v>6353</v>
      </c>
      <c r="D60" s="192">
        <f t="shared" si="6"/>
        <v>313</v>
      </c>
      <c r="E60" s="204">
        <v>313</v>
      </c>
      <c r="F60" s="205">
        <v>0</v>
      </c>
      <c r="G60" s="205">
        <v>0</v>
      </c>
      <c r="H60" s="205">
        <v>0</v>
      </c>
      <c r="I60" s="206">
        <v>0</v>
      </c>
      <c r="J60" s="290">
        <f t="shared" si="7"/>
        <v>6445</v>
      </c>
      <c r="K60" s="291">
        <f t="shared" si="8"/>
        <v>6353</v>
      </c>
      <c r="L60" s="292">
        <f t="shared" si="9"/>
        <v>92</v>
      </c>
      <c r="M60" s="204">
        <v>92</v>
      </c>
      <c r="N60" s="205">
        <v>0</v>
      </c>
      <c r="O60" s="205">
        <v>0</v>
      </c>
      <c r="P60" s="205">
        <v>0</v>
      </c>
      <c r="Q60" s="206">
        <v>0</v>
      </c>
    </row>
    <row r="61" spans="1:17" ht="21.75" customHeight="1">
      <c r="A61" s="103" t="s">
        <v>281</v>
      </c>
      <c r="B61" s="290">
        <f t="shared" si="5"/>
        <v>12499</v>
      </c>
      <c r="C61" s="291">
        <v>12037</v>
      </c>
      <c r="D61" s="192">
        <f t="shared" si="6"/>
        <v>462</v>
      </c>
      <c r="E61" s="204">
        <v>462</v>
      </c>
      <c r="F61" s="205">
        <v>0</v>
      </c>
      <c r="G61" s="205">
        <v>0</v>
      </c>
      <c r="H61" s="205">
        <v>0</v>
      </c>
      <c r="I61" s="206">
        <v>0</v>
      </c>
      <c r="J61" s="290">
        <f t="shared" si="7"/>
        <v>12172</v>
      </c>
      <c r="K61" s="291">
        <f t="shared" si="8"/>
        <v>12037</v>
      </c>
      <c r="L61" s="292">
        <f t="shared" si="9"/>
        <v>135</v>
      </c>
      <c r="M61" s="204">
        <v>135</v>
      </c>
      <c r="N61" s="205">
        <v>0</v>
      </c>
      <c r="O61" s="205">
        <v>0</v>
      </c>
      <c r="P61" s="205">
        <v>0</v>
      </c>
      <c r="Q61" s="206">
        <v>0</v>
      </c>
    </row>
    <row r="62" spans="1:17" ht="21.75" customHeight="1">
      <c r="A62" s="149" t="s">
        <v>282</v>
      </c>
      <c r="B62" s="293">
        <f t="shared" si="5"/>
        <v>11128</v>
      </c>
      <c r="C62" s="294">
        <v>9786</v>
      </c>
      <c r="D62" s="193">
        <f t="shared" si="6"/>
        <v>1342</v>
      </c>
      <c r="E62" s="207">
        <v>760</v>
      </c>
      <c r="F62" s="208">
        <v>0</v>
      </c>
      <c r="G62" s="208">
        <v>0</v>
      </c>
      <c r="H62" s="208">
        <v>582</v>
      </c>
      <c r="I62" s="209">
        <v>0</v>
      </c>
      <c r="J62" s="293">
        <f t="shared" si="7"/>
        <v>10373</v>
      </c>
      <c r="K62" s="294">
        <f t="shared" si="8"/>
        <v>9786</v>
      </c>
      <c r="L62" s="295">
        <f t="shared" si="9"/>
        <v>587</v>
      </c>
      <c r="M62" s="207">
        <v>491</v>
      </c>
      <c r="N62" s="208">
        <v>0</v>
      </c>
      <c r="O62" s="208">
        <v>0</v>
      </c>
      <c r="P62" s="208">
        <v>96</v>
      </c>
      <c r="Q62" s="209">
        <v>0</v>
      </c>
    </row>
    <row r="63" spans="1:17" ht="21.75" customHeight="1">
      <c r="A63" s="150" t="s">
        <v>283</v>
      </c>
      <c r="B63" s="296">
        <f t="shared" si="5"/>
        <v>9771</v>
      </c>
      <c r="C63" s="297">
        <v>8409</v>
      </c>
      <c r="D63" s="194">
        <f t="shared" si="6"/>
        <v>1362</v>
      </c>
      <c r="E63" s="210">
        <v>853</v>
      </c>
      <c r="F63" s="211">
        <v>0</v>
      </c>
      <c r="G63" s="211">
        <v>0</v>
      </c>
      <c r="H63" s="211">
        <v>509</v>
      </c>
      <c r="I63" s="212">
        <v>0</v>
      </c>
      <c r="J63" s="296">
        <f t="shared" si="7"/>
        <v>9095</v>
      </c>
      <c r="K63" s="297">
        <f t="shared" si="8"/>
        <v>8409</v>
      </c>
      <c r="L63" s="298">
        <f t="shared" si="9"/>
        <v>686</v>
      </c>
      <c r="M63" s="210">
        <v>571</v>
      </c>
      <c r="N63" s="211">
        <v>0</v>
      </c>
      <c r="O63" s="211">
        <v>0</v>
      </c>
      <c r="P63" s="211">
        <v>115</v>
      </c>
      <c r="Q63" s="212">
        <v>0</v>
      </c>
    </row>
    <row r="64" spans="1:17" ht="21.75" customHeight="1">
      <c r="A64" s="103" t="s">
        <v>284</v>
      </c>
      <c r="B64" s="290">
        <f t="shared" si="5"/>
        <v>14267</v>
      </c>
      <c r="C64" s="291">
        <v>12066</v>
      </c>
      <c r="D64" s="192">
        <f t="shared" si="6"/>
        <v>2201</v>
      </c>
      <c r="E64" s="204">
        <v>651</v>
      </c>
      <c r="F64" s="205">
        <v>95</v>
      </c>
      <c r="G64" s="205">
        <v>0</v>
      </c>
      <c r="H64" s="205">
        <v>1455</v>
      </c>
      <c r="I64" s="206">
        <v>0</v>
      </c>
      <c r="J64" s="290">
        <f t="shared" si="7"/>
        <v>12225</v>
      </c>
      <c r="K64" s="291">
        <f t="shared" si="8"/>
        <v>12066</v>
      </c>
      <c r="L64" s="292">
        <f t="shared" si="9"/>
        <v>159</v>
      </c>
      <c r="M64" s="204">
        <v>159</v>
      </c>
      <c r="N64" s="205">
        <v>0</v>
      </c>
      <c r="O64" s="205">
        <v>0</v>
      </c>
      <c r="P64" s="205">
        <v>0</v>
      </c>
      <c r="Q64" s="206">
        <v>0</v>
      </c>
    </row>
    <row r="65" spans="1:17" ht="21.75" customHeight="1">
      <c r="A65" s="103" t="s">
        <v>285</v>
      </c>
      <c r="B65" s="290">
        <f t="shared" si="5"/>
        <v>8517</v>
      </c>
      <c r="C65" s="291">
        <v>7848</v>
      </c>
      <c r="D65" s="192">
        <f t="shared" si="6"/>
        <v>669</v>
      </c>
      <c r="E65" s="204">
        <v>0</v>
      </c>
      <c r="F65" s="205">
        <v>0</v>
      </c>
      <c r="G65" s="205">
        <v>9</v>
      </c>
      <c r="H65" s="205">
        <v>660</v>
      </c>
      <c r="I65" s="206">
        <v>0</v>
      </c>
      <c r="J65" s="290">
        <f t="shared" si="7"/>
        <v>7882</v>
      </c>
      <c r="K65" s="291">
        <f t="shared" si="8"/>
        <v>7848</v>
      </c>
      <c r="L65" s="292">
        <f t="shared" si="9"/>
        <v>34</v>
      </c>
      <c r="M65" s="204">
        <v>0</v>
      </c>
      <c r="N65" s="205">
        <v>0</v>
      </c>
      <c r="O65" s="205">
        <v>0</v>
      </c>
      <c r="P65" s="205">
        <v>34</v>
      </c>
      <c r="Q65" s="206">
        <v>0</v>
      </c>
    </row>
    <row r="66" spans="1:17" ht="21.75" customHeight="1">
      <c r="A66" s="103" t="s">
        <v>286</v>
      </c>
      <c r="B66" s="290">
        <f t="shared" si="5"/>
        <v>7535</v>
      </c>
      <c r="C66" s="291">
        <v>7120</v>
      </c>
      <c r="D66" s="192">
        <f t="shared" si="6"/>
        <v>415</v>
      </c>
      <c r="E66" s="204">
        <v>0</v>
      </c>
      <c r="F66" s="205">
        <v>0</v>
      </c>
      <c r="G66" s="205">
        <v>0</v>
      </c>
      <c r="H66" s="205">
        <v>415</v>
      </c>
      <c r="I66" s="206">
        <v>0</v>
      </c>
      <c r="J66" s="290">
        <f t="shared" si="7"/>
        <v>7153</v>
      </c>
      <c r="K66" s="291">
        <f t="shared" si="8"/>
        <v>7120</v>
      </c>
      <c r="L66" s="292">
        <f t="shared" si="9"/>
        <v>33</v>
      </c>
      <c r="M66" s="204">
        <v>0</v>
      </c>
      <c r="N66" s="205">
        <v>0</v>
      </c>
      <c r="O66" s="205">
        <v>0</v>
      </c>
      <c r="P66" s="205">
        <v>33</v>
      </c>
      <c r="Q66" s="206">
        <v>0</v>
      </c>
    </row>
    <row r="67" spans="1:17" ht="21.75" customHeight="1">
      <c r="A67" s="149" t="s">
        <v>287</v>
      </c>
      <c r="B67" s="293">
        <f t="shared" si="5"/>
        <v>3779</v>
      </c>
      <c r="C67" s="294">
        <v>3556</v>
      </c>
      <c r="D67" s="193">
        <f t="shared" si="6"/>
        <v>223</v>
      </c>
      <c r="E67" s="207">
        <v>0</v>
      </c>
      <c r="F67" s="208">
        <v>0</v>
      </c>
      <c r="G67" s="208">
        <v>0</v>
      </c>
      <c r="H67" s="208">
        <v>223</v>
      </c>
      <c r="I67" s="209">
        <v>0</v>
      </c>
      <c r="J67" s="293">
        <f t="shared" si="7"/>
        <v>3556</v>
      </c>
      <c r="K67" s="294">
        <f t="shared" si="8"/>
        <v>3556</v>
      </c>
      <c r="L67" s="295">
        <f t="shared" si="9"/>
        <v>0</v>
      </c>
      <c r="M67" s="207">
        <v>0</v>
      </c>
      <c r="N67" s="208">
        <v>0</v>
      </c>
      <c r="O67" s="208">
        <v>0</v>
      </c>
      <c r="P67" s="208">
        <v>0</v>
      </c>
      <c r="Q67" s="209">
        <v>0</v>
      </c>
    </row>
    <row r="68" spans="1:17" ht="21.75" customHeight="1">
      <c r="A68" s="150" t="s">
        <v>288</v>
      </c>
      <c r="B68" s="296">
        <f t="shared" si="5"/>
        <v>8447</v>
      </c>
      <c r="C68" s="297">
        <v>6839</v>
      </c>
      <c r="D68" s="194">
        <f t="shared" si="6"/>
        <v>1608</v>
      </c>
      <c r="E68" s="210">
        <v>155</v>
      </c>
      <c r="F68" s="211">
        <v>0</v>
      </c>
      <c r="G68" s="211">
        <v>0</v>
      </c>
      <c r="H68" s="211">
        <v>1453</v>
      </c>
      <c r="I68" s="212">
        <v>0</v>
      </c>
      <c r="J68" s="296">
        <f t="shared" si="7"/>
        <v>6895</v>
      </c>
      <c r="K68" s="297">
        <f t="shared" si="8"/>
        <v>6839</v>
      </c>
      <c r="L68" s="298">
        <f t="shared" si="9"/>
        <v>56</v>
      </c>
      <c r="M68" s="210">
        <v>0</v>
      </c>
      <c r="N68" s="211">
        <v>0</v>
      </c>
      <c r="O68" s="211">
        <v>0</v>
      </c>
      <c r="P68" s="211">
        <v>56</v>
      </c>
      <c r="Q68" s="212">
        <v>0</v>
      </c>
    </row>
    <row r="69" spans="1:17" ht="21.75" customHeight="1">
      <c r="A69" s="103" t="s">
        <v>289</v>
      </c>
      <c r="B69" s="290">
        <f t="shared" si="5"/>
        <v>16327</v>
      </c>
      <c r="C69" s="291">
        <v>14385</v>
      </c>
      <c r="D69" s="192">
        <f t="shared" si="6"/>
        <v>1942</v>
      </c>
      <c r="E69" s="204">
        <v>1632</v>
      </c>
      <c r="F69" s="205">
        <v>0</v>
      </c>
      <c r="G69" s="205">
        <v>0</v>
      </c>
      <c r="H69" s="205">
        <v>310</v>
      </c>
      <c r="I69" s="206">
        <v>0</v>
      </c>
      <c r="J69" s="290">
        <f t="shared" si="7"/>
        <v>15197</v>
      </c>
      <c r="K69" s="291">
        <f t="shared" si="8"/>
        <v>14385</v>
      </c>
      <c r="L69" s="292">
        <f t="shared" si="9"/>
        <v>812</v>
      </c>
      <c r="M69" s="204">
        <v>812</v>
      </c>
      <c r="N69" s="205">
        <v>0</v>
      </c>
      <c r="O69" s="205">
        <v>0</v>
      </c>
      <c r="P69" s="205">
        <v>0</v>
      </c>
      <c r="Q69" s="206">
        <v>0</v>
      </c>
    </row>
    <row r="70" spans="1:17" ht="21.75" customHeight="1">
      <c r="A70" s="103" t="s">
        <v>290</v>
      </c>
      <c r="B70" s="290">
        <f t="shared" si="5"/>
        <v>1539</v>
      </c>
      <c r="C70" s="291">
        <v>1312</v>
      </c>
      <c r="D70" s="192">
        <f t="shared" si="6"/>
        <v>227</v>
      </c>
      <c r="E70" s="204">
        <v>0</v>
      </c>
      <c r="F70" s="205">
        <v>0</v>
      </c>
      <c r="G70" s="205">
        <v>0</v>
      </c>
      <c r="H70" s="205">
        <v>214</v>
      </c>
      <c r="I70" s="206">
        <v>13</v>
      </c>
      <c r="J70" s="290">
        <f t="shared" si="7"/>
        <v>1312</v>
      </c>
      <c r="K70" s="291">
        <f t="shared" si="8"/>
        <v>1312</v>
      </c>
      <c r="L70" s="292">
        <f t="shared" si="9"/>
        <v>0</v>
      </c>
      <c r="M70" s="204">
        <v>0</v>
      </c>
      <c r="N70" s="205">
        <v>0</v>
      </c>
      <c r="O70" s="205">
        <v>0</v>
      </c>
      <c r="P70" s="205">
        <v>0</v>
      </c>
      <c r="Q70" s="206">
        <v>0</v>
      </c>
    </row>
    <row r="71" spans="1:17" ht="21.75" customHeight="1">
      <c r="A71" s="103" t="s">
        <v>291</v>
      </c>
      <c r="B71" s="290">
        <f t="shared" si="5"/>
        <v>1146</v>
      </c>
      <c r="C71" s="291">
        <v>968</v>
      </c>
      <c r="D71" s="192">
        <f t="shared" si="6"/>
        <v>178</v>
      </c>
      <c r="E71" s="204">
        <v>0</v>
      </c>
      <c r="F71" s="205">
        <v>0</v>
      </c>
      <c r="G71" s="205">
        <v>0</v>
      </c>
      <c r="H71" s="205">
        <v>169</v>
      </c>
      <c r="I71" s="206">
        <v>9</v>
      </c>
      <c r="J71" s="290">
        <f t="shared" si="7"/>
        <v>968</v>
      </c>
      <c r="K71" s="291">
        <f t="shared" si="8"/>
        <v>968</v>
      </c>
      <c r="L71" s="292">
        <f t="shared" si="9"/>
        <v>0</v>
      </c>
      <c r="M71" s="204">
        <v>0</v>
      </c>
      <c r="N71" s="205">
        <v>0</v>
      </c>
      <c r="O71" s="205">
        <v>0</v>
      </c>
      <c r="P71" s="205">
        <v>0</v>
      </c>
      <c r="Q71" s="206">
        <v>0</v>
      </c>
    </row>
    <row r="72" spans="1:17" ht="21.75" customHeight="1">
      <c r="A72" s="149" t="s">
        <v>292</v>
      </c>
      <c r="B72" s="293">
        <f t="shared" si="5"/>
        <v>358</v>
      </c>
      <c r="C72" s="294">
        <v>297</v>
      </c>
      <c r="D72" s="193">
        <f t="shared" si="6"/>
        <v>61</v>
      </c>
      <c r="E72" s="207">
        <v>0</v>
      </c>
      <c r="F72" s="208">
        <v>0</v>
      </c>
      <c r="G72" s="208">
        <v>0</v>
      </c>
      <c r="H72" s="208">
        <v>57</v>
      </c>
      <c r="I72" s="209">
        <v>4</v>
      </c>
      <c r="J72" s="293">
        <f t="shared" si="7"/>
        <v>297</v>
      </c>
      <c r="K72" s="294">
        <f t="shared" si="8"/>
        <v>297</v>
      </c>
      <c r="L72" s="295">
        <f t="shared" si="9"/>
        <v>0</v>
      </c>
      <c r="M72" s="207">
        <v>0</v>
      </c>
      <c r="N72" s="208">
        <v>0</v>
      </c>
      <c r="O72" s="208">
        <v>0</v>
      </c>
      <c r="P72" s="208">
        <v>0</v>
      </c>
      <c r="Q72" s="209">
        <v>0</v>
      </c>
    </row>
    <row r="73" spans="1:17" ht="21.75" customHeight="1" thickBot="1">
      <c r="A73" s="350" t="s">
        <v>293</v>
      </c>
      <c r="B73" s="302">
        <f t="shared" si="5"/>
        <v>6676</v>
      </c>
      <c r="C73" s="304">
        <v>4948</v>
      </c>
      <c r="D73" s="303">
        <f t="shared" si="6"/>
        <v>1728</v>
      </c>
      <c r="E73" s="351">
        <v>133</v>
      </c>
      <c r="F73" s="352">
        <v>0</v>
      </c>
      <c r="G73" s="352">
        <v>0</v>
      </c>
      <c r="H73" s="352">
        <v>1595</v>
      </c>
      <c r="I73" s="353">
        <v>0</v>
      </c>
      <c r="J73" s="302">
        <f t="shared" si="7"/>
        <v>5019</v>
      </c>
      <c r="K73" s="304">
        <f t="shared" si="8"/>
        <v>4948</v>
      </c>
      <c r="L73" s="305">
        <f t="shared" si="9"/>
        <v>71</v>
      </c>
      <c r="M73" s="351">
        <v>71</v>
      </c>
      <c r="N73" s="352">
        <v>0</v>
      </c>
      <c r="O73" s="352">
        <v>0</v>
      </c>
      <c r="P73" s="352">
        <v>0</v>
      </c>
      <c r="Q73" s="353">
        <v>0</v>
      </c>
    </row>
    <row r="74" spans="1:17" ht="36" customHeight="1">
      <c r="A74" s="316" t="s">
        <v>38</v>
      </c>
      <c r="B74" s="290">
        <f aca="true" t="shared" si="10" ref="B74:J74">SUM(B7:B41)</f>
        <v>2176462</v>
      </c>
      <c r="C74" s="291">
        <f t="shared" si="10"/>
        <v>1793370</v>
      </c>
      <c r="D74" s="291">
        <f t="shared" si="10"/>
        <v>383092</v>
      </c>
      <c r="E74" s="204">
        <f t="shared" si="10"/>
        <v>172559</v>
      </c>
      <c r="F74" s="205">
        <f t="shared" si="10"/>
        <v>5590</v>
      </c>
      <c r="G74" s="205">
        <f t="shared" si="10"/>
        <v>336</v>
      </c>
      <c r="H74" s="205">
        <f t="shared" si="10"/>
        <v>191031</v>
      </c>
      <c r="I74" s="206">
        <f t="shared" si="10"/>
        <v>13576</v>
      </c>
      <c r="J74" s="290">
        <f t="shared" si="10"/>
        <v>1938334</v>
      </c>
      <c r="K74" s="291">
        <f aca="true" t="shared" si="11" ref="K74:Q74">SUM(K7:K41)</f>
        <v>1793370</v>
      </c>
      <c r="L74" s="292">
        <f t="shared" si="11"/>
        <v>144964</v>
      </c>
      <c r="M74" s="204">
        <f t="shared" si="11"/>
        <v>131345</v>
      </c>
      <c r="N74" s="205">
        <f t="shared" si="11"/>
        <v>0</v>
      </c>
      <c r="O74" s="205">
        <f>SUM(O7:O41)</f>
        <v>0</v>
      </c>
      <c r="P74" s="205">
        <f>SUM(P7:P41)</f>
        <v>11639</v>
      </c>
      <c r="Q74" s="206">
        <f t="shared" si="11"/>
        <v>1980</v>
      </c>
    </row>
    <row r="75" spans="1:17" ht="36" customHeight="1">
      <c r="A75" s="316" t="s">
        <v>37</v>
      </c>
      <c r="B75" s="290">
        <f aca="true" t="shared" si="12" ref="B75:Q75">SUM(B48:B73)</f>
        <v>202858</v>
      </c>
      <c r="C75" s="291">
        <f t="shared" si="12"/>
        <v>181395</v>
      </c>
      <c r="D75" s="291">
        <f t="shared" si="12"/>
        <v>21463</v>
      </c>
      <c r="E75" s="204">
        <f t="shared" si="12"/>
        <v>10330</v>
      </c>
      <c r="F75" s="205">
        <f t="shared" si="12"/>
        <v>417</v>
      </c>
      <c r="G75" s="205">
        <f t="shared" si="12"/>
        <v>113</v>
      </c>
      <c r="H75" s="205">
        <f t="shared" si="12"/>
        <v>10577</v>
      </c>
      <c r="I75" s="206">
        <f t="shared" si="12"/>
        <v>26</v>
      </c>
      <c r="J75" s="290">
        <f t="shared" si="12"/>
        <v>186419</v>
      </c>
      <c r="K75" s="291">
        <f t="shared" si="12"/>
        <v>181395</v>
      </c>
      <c r="L75" s="292">
        <f t="shared" si="12"/>
        <v>5024</v>
      </c>
      <c r="M75" s="204">
        <f t="shared" si="12"/>
        <v>4369</v>
      </c>
      <c r="N75" s="205">
        <f t="shared" si="12"/>
        <v>0</v>
      </c>
      <c r="O75" s="205">
        <f t="shared" si="12"/>
        <v>0</v>
      </c>
      <c r="P75" s="205">
        <f t="shared" si="12"/>
        <v>655</v>
      </c>
      <c r="Q75" s="206">
        <f t="shared" si="12"/>
        <v>0</v>
      </c>
    </row>
    <row r="76" spans="1:17" ht="45" customHeight="1" thickBot="1">
      <c r="A76" s="317" t="s">
        <v>41</v>
      </c>
      <c r="B76" s="299">
        <f aca="true" t="shared" si="13" ref="B76:J76">SUM(B74:B75)</f>
        <v>2379320</v>
      </c>
      <c r="C76" s="300">
        <f t="shared" si="13"/>
        <v>1974765</v>
      </c>
      <c r="D76" s="300">
        <f>SUM(D74:D75)</f>
        <v>404555</v>
      </c>
      <c r="E76" s="213">
        <f t="shared" si="13"/>
        <v>182889</v>
      </c>
      <c r="F76" s="214">
        <f t="shared" si="13"/>
        <v>6007</v>
      </c>
      <c r="G76" s="214">
        <f t="shared" si="13"/>
        <v>449</v>
      </c>
      <c r="H76" s="214">
        <f t="shared" si="13"/>
        <v>201608</v>
      </c>
      <c r="I76" s="215">
        <f t="shared" si="13"/>
        <v>13602</v>
      </c>
      <c r="J76" s="299">
        <f t="shared" si="13"/>
        <v>2124753</v>
      </c>
      <c r="K76" s="300">
        <f aca="true" t="shared" si="14" ref="K76:Q76">SUM(K74:K75)</f>
        <v>1974765</v>
      </c>
      <c r="L76" s="301">
        <f t="shared" si="14"/>
        <v>149988</v>
      </c>
      <c r="M76" s="213">
        <f t="shared" si="14"/>
        <v>135714</v>
      </c>
      <c r="N76" s="214">
        <f t="shared" si="14"/>
        <v>0</v>
      </c>
      <c r="O76" s="214">
        <f>SUM(O74:O75)</f>
        <v>0</v>
      </c>
      <c r="P76" s="214">
        <f>SUM(P74:P75)</f>
        <v>12294</v>
      </c>
      <c r="Q76" s="215">
        <f t="shared" si="14"/>
        <v>1980</v>
      </c>
    </row>
    <row r="77" ht="19.5" customHeight="1">
      <c r="A77" s="354" t="s">
        <v>186</v>
      </c>
    </row>
    <row r="78" spans="1:12" ht="19.5" customHeight="1">
      <c r="A78" s="354" t="s">
        <v>188</v>
      </c>
      <c r="J78" s="15"/>
      <c r="L78" s="15"/>
    </row>
    <row r="79" spans="1:12" ht="19.5" customHeight="1">
      <c r="A79" s="354" t="s">
        <v>189</v>
      </c>
      <c r="J79" s="15"/>
      <c r="L79" s="15"/>
    </row>
    <row r="80" spans="1:12" ht="19.5" customHeight="1">
      <c r="A80" s="354" t="s">
        <v>187</v>
      </c>
      <c r="J80" s="15"/>
      <c r="L80" s="15"/>
    </row>
    <row r="81" spans="10:12" ht="27.75" customHeight="1">
      <c r="J81" s="15"/>
      <c r="L81" s="15"/>
    </row>
  </sheetData>
  <mergeCells count="38">
    <mergeCell ref="Q46:Q47"/>
    <mergeCell ref="M46:M47"/>
    <mergeCell ref="N46:N47"/>
    <mergeCell ref="A44:A47"/>
    <mergeCell ref="O46:O47"/>
    <mergeCell ref="P46:P47"/>
    <mergeCell ref="G46:G47"/>
    <mergeCell ref="H46:H47"/>
    <mergeCell ref="I46:I47"/>
    <mergeCell ref="K45:K47"/>
    <mergeCell ref="L45:Q45"/>
    <mergeCell ref="L46:L47"/>
    <mergeCell ref="A3:A6"/>
    <mergeCell ref="M5:M6"/>
    <mergeCell ref="N5:N6"/>
    <mergeCell ref="E5:E6"/>
    <mergeCell ref="F5:F6"/>
    <mergeCell ref="G5:G6"/>
    <mergeCell ref="H5:H6"/>
    <mergeCell ref="C4:C6"/>
    <mergeCell ref="J45:J47"/>
    <mergeCell ref="B4:B6"/>
    <mergeCell ref="D4:I4"/>
    <mergeCell ref="D5:D6"/>
    <mergeCell ref="B45:B47"/>
    <mergeCell ref="C45:C47"/>
    <mergeCell ref="D45:I45"/>
    <mergeCell ref="D46:D47"/>
    <mergeCell ref="E46:E47"/>
    <mergeCell ref="F46:F47"/>
    <mergeCell ref="I5:I6"/>
    <mergeCell ref="L4:Q4"/>
    <mergeCell ref="L5:L6"/>
    <mergeCell ref="J4:J6"/>
    <mergeCell ref="K4:K6"/>
    <mergeCell ref="Q5:Q6"/>
    <mergeCell ref="O5:O6"/>
    <mergeCell ref="P5:P6"/>
  </mergeCells>
  <printOptions horizontalCentered="1"/>
  <pageMargins left="0.5905511811023623" right="0.5905511811023623" top="0.5905511811023623" bottom="0.5905511811023623" header="0.3937007874015748" footer="0.3937007874015748"/>
  <pageSetup firstPageNumber="29" useFirstPageNumber="1" fitToHeight="2" fitToWidth="2" horizontalDpi="600" verticalDpi="600" orientation="portrait" pageOrder="overThenDown" paperSize="9" scale="90" r:id="rId2"/>
  <headerFooter alignWithMargins="0">
    <oddFooter>&amp;C&amp;P</oddFooter>
  </headerFooter>
  <rowBreaks count="1" manualBreakCount="1">
    <brk id="41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Q80"/>
  <sheetViews>
    <sheetView view="pageBreakPreview" zoomScale="85" zoomScaleSheetLayoutView="8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K80" sqref="K80"/>
    </sheetView>
  </sheetViews>
  <sheetFormatPr defaultColWidth="8.796875" defaultRowHeight="15"/>
  <cols>
    <col min="1" max="2" width="11.59765625" style="9" customWidth="1"/>
    <col min="3" max="5" width="10.59765625" style="9" customWidth="1"/>
    <col min="6" max="6" width="11.59765625" style="9" customWidth="1"/>
    <col min="7" max="9" width="10.5" style="9" customWidth="1"/>
    <col min="10" max="10" width="11.59765625" style="9" customWidth="1"/>
    <col min="11" max="13" width="10.59765625" style="9" customWidth="1"/>
    <col min="14" max="14" width="11.59765625" style="9" customWidth="1"/>
    <col min="15" max="17" width="10.59765625" style="9" customWidth="1"/>
    <col min="18" max="18" width="2.5" style="9" customWidth="1"/>
    <col min="19" max="16384" width="11" style="9" customWidth="1"/>
  </cols>
  <sheetData>
    <row r="1" s="14" customFormat="1" ht="18" customHeight="1">
      <c r="A1" s="31" t="s">
        <v>63</v>
      </c>
    </row>
    <row r="2" spans="1:17" s="14" customFormat="1" ht="24" customHeight="1" thickBot="1">
      <c r="A2" s="31" t="s">
        <v>316</v>
      </c>
      <c r="Q2" s="23" t="s">
        <v>122</v>
      </c>
    </row>
    <row r="3" spans="1:17" s="14" customFormat="1" ht="19.5" customHeight="1" thickBot="1">
      <c r="A3" s="502" t="s">
        <v>36</v>
      </c>
      <c r="B3" s="578" t="s">
        <v>0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80"/>
    </row>
    <row r="4" spans="1:17" s="14" customFormat="1" ht="18.75" customHeight="1">
      <c r="A4" s="503"/>
      <c r="B4" s="581" t="s">
        <v>298</v>
      </c>
      <c r="C4" s="471" t="s">
        <v>1</v>
      </c>
      <c r="D4" s="458"/>
      <c r="E4" s="583"/>
      <c r="F4" s="139" t="s">
        <v>322</v>
      </c>
      <c r="G4" s="140"/>
      <c r="H4" s="140"/>
      <c r="I4" s="141"/>
      <c r="J4" s="139" t="s">
        <v>323</v>
      </c>
      <c r="K4" s="140"/>
      <c r="L4" s="140"/>
      <c r="M4" s="141"/>
      <c r="N4" s="139" t="s">
        <v>166</v>
      </c>
      <c r="O4" s="140"/>
      <c r="P4" s="140"/>
      <c r="Q4" s="141"/>
    </row>
    <row r="5" spans="1:17" s="14" customFormat="1" ht="15.75" customHeight="1">
      <c r="A5" s="503"/>
      <c r="B5" s="581"/>
      <c r="C5" s="584" t="s">
        <v>319</v>
      </c>
      <c r="D5" s="586" t="s">
        <v>320</v>
      </c>
      <c r="E5" s="576" t="s">
        <v>321</v>
      </c>
      <c r="F5" s="581" t="s">
        <v>146</v>
      </c>
      <c r="G5" s="584" t="s">
        <v>319</v>
      </c>
      <c r="H5" s="586" t="s">
        <v>320</v>
      </c>
      <c r="I5" s="576" t="s">
        <v>321</v>
      </c>
      <c r="J5" s="581" t="s">
        <v>146</v>
      </c>
      <c r="K5" s="584" t="s">
        <v>319</v>
      </c>
      <c r="L5" s="586" t="s">
        <v>320</v>
      </c>
      <c r="M5" s="576" t="s">
        <v>321</v>
      </c>
      <c r="N5" s="581" t="s">
        <v>146</v>
      </c>
      <c r="O5" s="584" t="s">
        <v>319</v>
      </c>
      <c r="P5" s="586" t="s">
        <v>320</v>
      </c>
      <c r="Q5" s="576" t="s">
        <v>321</v>
      </c>
    </row>
    <row r="6" spans="1:17" s="14" customFormat="1" ht="21.75" customHeight="1" thickBot="1">
      <c r="A6" s="588"/>
      <c r="B6" s="582"/>
      <c r="C6" s="585"/>
      <c r="D6" s="587"/>
      <c r="E6" s="577"/>
      <c r="F6" s="582"/>
      <c r="G6" s="585"/>
      <c r="H6" s="587"/>
      <c r="I6" s="577"/>
      <c r="J6" s="582"/>
      <c r="K6" s="585"/>
      <c r="L6" s="587"/>
      <c r="M6" s="577"/>
      <c r="N6" s="582"/>
      <c r="O6" s="585"/>
      <c r="P6" s="587"/>
      <c r="Q6" s="577"/>
    </row>
    <row r="7" spans="1:17" ht="22.5" customHeight="1">
      <c r="A7" s="152" t="s">
        <v>234</v>
      </c>
      <c r="B7" s="196">
        <f>SUM(C7:E7)</f>
        <v>91819</v>
      </c>
      <c r="C7" s="201">
        <f>SUM(G7,K7,O7)</f>
        <v>2780</v>
      </c>
      <c r="D7" s="202">
        <f>SUM(H7,L7,P7)</f>
        <v>74848</v>
      </c>
      <c r="E7" s="203">
        <f>SUM(I7,M7,Q7)</f>
        <v>14191</v>
      </c>
      <c r="F7" s="191">
        <f>SUM(G7:I7)</f>
        <v>15224</v>
      </c>
      <c r="G7" s="201">
        <v>0</v>
      </c>
      <c r="H7" s="202">
        <v>9074</v>
      </c>
      <c r="I7" s="203">
        <v>6150</v>
      </c>
      <c r="J7" s="196">
        <f aca="true" t="shared" si="0" ref="J7:J41">SUM(K7:M7)</f>
        <v>0</v>
      </c>
      <c r="K7" s="201">
        <v>0</v>
      </c>
      <c r="L7" s="202">
        <v>0</v>
      </c>
      <c r="M7" s="203">
        <v>0</v>
      </c>
      <c r="N7" s="191">
        <f>SUM(O7:Q7)</f>
        <v>76595</v>
      </c>
      <c r="O7" s="201">
        <v>2780</v>
      </c>
      <c r="P7" s="202">
        <v>65774</v>
      </c>
      <c r="Q7" s="203">
        <v>8041</v>
      </c>
    </row>
    <row r="8" spans="1:17" ht="22.5" customHeight="1">
      <c r="A8" s="103" t="s">
        <v>235</v>
      </c>
      <c r="B8" s="197">
        <f aca="true" t="shared" si="1" ref="B8:B73">SUM(C8:E8)</f>
        <v>12749</v>
      </c>
      <c r="C8" s="204">
        <f aca="true" t="shared" si="2" ref="C8:C41">SUM(G8,K8,O8)</f>
        <v>2695</v>
      </c>
      <c r="D8" s="205">
        <f aca="true" t="shared" si="3" ref="D8:D41">SUM(H8,L8,P8)</f>
        <v>8645</v>
      </c>
      <c r="E8" s="206">
        <f aca="true" t="shared" si="4" ref="E8:E41">SUM(I8,M8,Q8)</f>
        <v>1409</v>
      </c>
      <c r="F8" s="192">
        <f aca="true" t="shared" si="5" ref="F8:F41">SUM(G8:I8)</f>
        <v>12749</v>
      </c>
      <c r="G8" s="204">
        <v>2695</v>
      </c>
      <c r="H8" s="205">
        <v>8645</v>
      </c>
      <c r="I8" s="206">
        <v>1409</v>
      </c>
      <c r="J8" s="197">
        <f t="shared" si="0"/>
        <v>0</v>
      </c>
      <c r="K8" s="204">
        <v>0</v>
      </c>
      <c r="L8" s="205">
        <v>0</v>
      </c>
      <c r="M8" s="206">
        <v>0</v>
      </c>
      <c r="N8" s="192">
        <f aca="true" t="shared" si="6" ref="N8:N41">SUM(O8:Q8)</f>
        <v>0</v>
      </c>
      <c r="O8" s="204">
        <v>0</v>
      </c>
      <c r="P8" s="205">
        <v>0</v>
      </c>
      <c r="Q8" s="206">
        <v>0</v>
      </c>
    </row>
    <row r="9" spans="1:17" ht="22.5" customHeight="1">
      <c r="A9" s="103" t="s">
        <v>236</v>
      </c>
      <c r="B9" s="197">
        <f t="shared" si="1"/>
        <v>27993</v>
      </c>
      <c r="C9" s="204">
        <f t="shared" si="2"/>
        <v>3218</v>
      </c>
      <c r="D9" s="205">
        <f t="shared" si="3"/>
        <v>22063</v>
      </c>
      <c r="E9" s="206">
        <f t="shared" si="4"/>
        <v>2712</v>
      </c>
      <c r="F9" s="192">
        <f t="shared" si="5"/>
        <v>27993</v>
      </c>
      <c r="G9" s="204">
        <v>3218</v>
      </c>
      <c r="H9" s="205">
        <v>22063</v>
      </c>
      <c r="I9" s="206">
        <v>2712</v>
      </c>
      <c r="J9" s="197">
        <f t="shared" si="0"/>
        <v>0</v>
      </c>
      <c r="K9" s="204">
        <v>0</v>
      </c>
      <c r="L9" s="205">
        <v>0</v>
      </c>
      <c r="M9" s="206">
        <v>0</v>
      </c>
      <c r="N9" s="192">
        <f t="shared" si="6"/>
        <v>0</v>
      </c>
      <c r="O9" s="204">
        <v>0</v>
      </c>
      <c r="P9" s="205">
        <v>0</v>
      </c>
      <c r="Q9" s="206">
        <v>0</v>
      </c>
    </row>
    <row r="10" spans="1:17" ht="22.5" customHeight="1">
      <c r="A10" s="103" t="s">
        <v>237</v>
      </c>
      <c r="B10" s="197">
        <f t="shared" si="1"/>
        <v>12727</v>
      </c>
      <c r="C10" s="204">
        <f t="shared" si="2"/>
        <v>8</v>
      </c>
      <c r="D10" s="205">
        <f t="shared" si="3"/>
        <v>11903</v>
      </c>
      <c r="E10" s="206">
        <f>SUM(I10,M10,Q10)</f>
        <v>816</v>
      </c>
      <c r="F10" s="192">
        <f t="shared" si="5"/>
        <v>3633</v>
      </c>
      <c r="G10" s="204">
        <v>8</v>
      </c>
      <c r="H10" s="205">
        <v>2809</v>
      </c>
      <c r="I10" s="206">
        <v>816</v>
      </c>
      <c r="J10" s="197">
        <f t="shared" si="0"/>
        <v>8794</v>
      </c>
      <c r="K10" s="204">
        <v>0</v>
      </c>
      <c r="L10" s="205">
        <v>8794</v>
      </c>
      <c r="M10" s="206">
        <v>0</v>
      </c>
      <c r="N10" s="192">
        <f t="shared" si="6"/>
        <v>300</v>
      </c>
      <c r="O10" s="204">
        <v>0</v>
      </c>
      <c r="P10" s="205">
        <v>300</v>
      </c>
      <c r="Q10" s="206">
        <v>0</v>
      </c>
    </row>
    <row r="11" spans="1:17" ht="22.5" customHeight="1">
      <c r="A11" s="149" t="s">
        <v>238</v>
      </c>
      <c r="B11" s="198">
        <f t="shared" si="1"/>
        <v>5729</v>
      </c>
      <c r="C11" s="207">
        <f t="shared" si="2"/>
        <v>0</v>
      </c>
      <c r="D11" s="208">
        <f t="shared" si="3"/>
        <v>5229</v>
      </c>
      <c r="E11" s="209">
        <f t="shared" si="4"/>
        <v>500</v>
      </c>
      <c r="F11" s="193">
        <f t="shared" si="5"/>
        <v>3416</v>
      </c>
      <c r="G11" s="207">
        <v>0</v>
      </c>
      <c r="H11" s="208">
        <v>2916</v>
      </c>
      <c r="I11" s="209">
        <v>500</v>
      </c>
      <c r="J11" s="198">
        <f t="shared" si="0"/>
        <v>2313</v>
      </c>
      <c r="K11" s="207">
        <v>0</v>
      </c>
      <c r="L11" s="208">
        <v>2313</v>
      </c>
      <c r="M11" s="209">
        <v>0</v>
      </c>
      <c r="N11" s="193">
        <f t="shared" si="6"/>
        <v>0</v>
      </c>
      <c r="O11" s="207">
        <v>0</v>
      </c>
      <c r="P11" s="208">
        <v>0</v>
      </c>
      <c r="Q11" s="209">
        <v>0</v>
      </c>
    </row>
    <row r="12" spans="1:17" ht="22.5" customHeight="1">
      <c r="A12" s="150" t="s">
        <v>239</v>
      </c>
      <c r="B12" s="199">
        <f t="shared" si="1"/>
        <v>7781</v>
      </c>
      <c r="C12" s="210">
        <f t="shared" si="2"/>
        <v>92</v>
      </c>
      <c r="D12" s="211">
        <f t="shared" si="3"/>
        <v>7417</v>
      </c>
      <c r="E12" s="212">
        <f t="shared" si="4"/>
        <v>272</v>
      </c>
      <c r="F12" s="194">
        <f t="shared" si="5"/>
        <v>3086</v>
      </c>
      <c r="G12" s="210">
        <v>92</v>
      </c>
      <c r="H12" s="211">
        <v>2922</v>
      </c>
      <c r="I12" s="212">
        <v>72</v>
      </c>
      <c r="J12" s="199">
        <f t="shared" si="0"/>
        <v>4695</v>
      </c>
      <c r="K12" s="210">
        <v>0</v>
      </c>
      <c r="L12" s="211">
        <v>4495</v>
      </c>
      <c r="M12" s="212">
        <v>200</v>
      </c>
      <c r="N12" s="194">
        <f t="shared" si="6"/>
        <v>0</v>
      </c>
      <c r="O12" s="210">
        <v>0</v>
      </c>
      <c r="P12" s="211">
        <v>0</v>
      </c>
      <c r="Q12" s="212">
        <v>0</v>
      </c>
    </row>
    <row r="13" spans="1:17" ht="22.5" customHeight="1">
      <c r="A13" s="103" t="s">
        <v>240</v>
      </c>
      <c r="B13" s="197">
        <f t="shared" si="1"/>
        <v>7639</v>
      </c>
      <c r="C13" s="204">
        <f t="shared" si="2"/>
        <v>518</v>
      </c>
      <c r="D13" s="205">
        <f t="shared" si="3"/>
        <v>7121</v>
      </c>
      <c r="E13" s="206">
        <f t="shared" si="4"/>
        <v>0</v>
      </c>
      <c r="F13" s="192">
        <f t="shared" si="5"/>
        <v>5727</v>
      </c>
      <c r="G13" s="204">
        <v>518</v>
      </c>
      <c r="H13" s="205">
        <v>5209</v>
      </c>
      <c r="I13" s="206">
        <v>0</v>
      </c>
      <c r="J13" s="197">
        <f t="shared" si="0"/>
        <v>1912</v>
      </c>
      <c r="K13" s="204">
        <v>0</v>
      </c>
      <c r="L13" s="205">
        <v>1912</v>
      </c>
      <c r="M13" s="206">
        <v>0</v>
      </c>
      <c r="N13" s="192">
        <f t="shared" si="6"/>
        <v>0</v>
      </c>
      <c r="O13" s="204">
        <v>0</v>
      </c>
      <c r="P13" s="205">
        <v>0</v>
      </c>
      <c r="Q13" s="206">
        <v>0</v>
      </c>
    </row>
    <row r="14" spans="1:17" ht="22.5" customHeight="1">
      <c r="A14" s="103" t="s">
        <v>241</v>
      </c>
      <c r="B14" s="197">
        <f t="shared" si="1"/>
        <v>4704</v>
      </c>
      <c r="C14" s="204">
        <f t="shared" si="2"/>
        <v>2065</v>
      </c>
      <c r="D14" s="205">
        <f t="shared" si="3"/>
        <v>1915</v>
      </c>
      <c r="E14" s="206">
        <f t="shared" si="4"/>
        <v>724</v>
      </c>
      <c r="F14" s="192">
        <f t="shared" si="5"/>
        <v>4704</v>
      </c>
      <c r="G14" s="204">
        <v>2065</v>
      </c>
      <c r="H14" s="205">
        <v>1915</v>
      </c>
      <c r="I14" s="206">
        <v>724</v>
      </c>
      <c r="J14" s="197">
        <f t="shared" si="0"/>
        <v>0</v>
      </c>
      <c r="K14" s="204">
        <v>0</v>
      </c>
      <c r="L14" s="205">
        <v>0</v>
      </c>
      <c r="M14" s="206">
        <v>0</v>
      </c>
      <c r="N14" s="192">
        <f t="shared" si="6"/>
        <v>0</v>
      </c>
      <c r="O14" s="204">
        <v>0</v>
      </c>
      <c r="P14" s="205">
        <v>0</v>
      </c>
      <c r="Q14" s="206">
        <v>0</v>
      </c>
    </row>
    <row r="15" spans="1:17" ht="22.5" customHeight="1">
      <c r="A15" s="103" t="s">
        <v>242</v>
      </c>
      <c r="B15" s="197">
        <f t="shared" si="1"/>
        <v>2324</v>
      </c>
      <c r="C15" s="204">
        <f t="shared" si="2"/>
        <v>35</v>
      </c>
      <c r="D15" s="205">
        <f t="shared" si="3"/>
        <v>2289</v>
      </c>
      <c r="E15" s="206">
        <f t="shared" si="4"/>
        <v>0</v>
      </c>
      <c r="F15" s="192">
        <f t="shared" si="5"/>
        <v>514</v>
      </c>
      <c r="G15" s="204">
        <v>35</v>
      </c>
      <c r="H15" s="205">
        <v>479</v>
      </c>
      <c r="I15" s="206">
        <v>0</v>
      </c>
      <c r="J15" s="197">
        <f t="shared" si="0"/>
        <v>1123</v>
      </c>
      <c r="K15" s="204">
        <v>0</v>
      </c>
      <c r="L15" s="205">
        <v>1123</v>
      </c>
      <c r="M15" s="206">
        <v>0</v>
      </c>
      <c r="N15" s="192">
        <f t="shared" si="6"/>
        <v>687</v>
      </c>
      <c r="O15" s="204">
        <v>0</v>
      </c>
      <c r="P15" s="205">
        <v>687</v>
      </c>
      <c r="Q15" s="206">
        <v>0</v>
      </c>
    </row>
    <row r="16" spans="1:17" ht="22.5" customHeight="1">
      <c r="A16" s="149" t="s">
        <v>243</v>
      </c>
      <c r="B16" s="198">
        <f t="shared" si="1"/>
        <v>3804</v>
      </c>
      <c r="C16" s="207">
        <f t="shared" si="2"/>
        <v>241</v>
      </c>
      <c r="D16" s="208">
        <f t="shared" si="3"/>
        <v>3395</v>
      </c>
      <c r="E16" s="209">
        <f t="shared" si="4"/>
        <v>168</v>
      </c>
      <c r="F16" s="193">
        <f t="shared" si="5"/>
        <v>3076</v>
      </c>
      <c r="G16" s="207">
        <v>201</v>
      </c>
      <c r="H16" s="208">
        <v>2744</v>
      </c>
      <c r="I16" s="209">
        <v>131</v>
      </c>
      <c r="J16" s="198">
        <f t="shared" si="0"/>
        <v>40</v>
      </c>
      <c r="K16" s="207">
        <v>40</v>
      </c>
      <c r="L16" s="208">
        <v>0</v>
      </c>
      <c r="M16" s="209">
        <v>0</v>
      </c>
      <c r="N16" s="193">
        <f t="shared" si="6"/>
        <v>688</v>
      </c>
      <c r="O16" s="207">
        <v>0</v>
      </c>
      <c r="P16" s="208">
        <v>651</v>
      </c>
      <c r="Q16" s="209">
        <v>37</v>
      </c>
    </row>
    <row r="17" spans="1:17" ht="22.5" customHeight="1">
      <c r="A17" s="150" t="s">
        <v>244</v>
      </c>
      <c r="B17" s="199">
        <f t="shared" si="1"/>
        <v>8202</v>
      </c>
      <c r="C17" s="210">
        <f t="shared" si="2"/>
        <v>884</v>
      </c>
      <c r="D17" s="211">
        <f t="shared" si="3"/>
        <v>6735</v>
      </c>
      <c r="E17" s="212">
        <f t="shared" si="4"/>
        <v>583</v>
      </c>
      <c r="F17" s="194">
        <f t="shared" si="5"/>
        <v>1212</v>
      </c>
      <c r="G17" s="210">
        <v>884</v>
      </c>
      <c r="H17" s="211">
        <v>0</v>
      </c>
      <c r="I17" s="212">
        <v>328</v>
      </c>
      <c r="J17" s="199">
        <f t="shared" si="0"/>
        <v>6990</v>
      </c>
      <c r="K17" s="210">
        <v>0</v>
      </c>
      <c r="L17" s="211">
        <v>6735</v>
      </c>
      <c r="M17" s="212">
        <v>255</v>
      </c>
      <c r="N17" s="194">
        <f t="shared" si="6"/>
        <v>0</v>
      </c>
      <c r="O17" s="210">
        <v>0</v>
      </c>
      <c r="P17" s="211">
        <v>0</v>
      </c>
      <c r="Q17" s="212">
        <v>0</v>
      </c>
    </row>
    <row r="18" spans="1:17" ht="22.5" customHeight="1">
      <c r="A18" s="103" t="s">
        <v>245</v>
      </c>
      <c r="B18" s="197">
        <f t="shared" si="1"/>
        <v>13592</v>
      </c>
      <c r="C18" s="204">
        <f t="shared" si="2"/>
        <v>2983</v>
      </c>
      <c r="D18" s="205">
        <f t="shared" si="3"/>
        <v>10609</v>
      </c>
      <c r="E18" s="206">
        <f t="shared" si="4"/>
        <v>0</v>
      </c>
      <c r="F18" s="192">
        <f t="shared" si="5"/>
        <v>13592</v>
      </c>
      <c r="G18" s="204">
        <v>2983</v>
      </c>
      <c r="H18" s="205">
        <v>10609</v>
      </c>
      <c r="I18" s="206">
        <v>0</v>
      </c>
      <c r="J18" s="197">
        <f t="shared" si="0"/>
        <v>0</v>
      </c>
      <c r="K18" s="204">
        <v>0</v>
      </c>
      <c r="L18" s="205">
        <v>0</v>
      </c>
      <c r="M18" s="206">
        <v>0</v>
      </c>
      <c r="N18" s="192">
        <f t="shared" si="6"/>
        <v>0</v>
      </c>
      <c r="O18" s="204">
        <v>0</v>
      </c>
      <c r="P18" s="205">
        <v>0</v>
      </c>
      <c r="Q18" s="206">
        <v>0</v>
      </c>
    </row>
    <row r="19" spans="1:17" ht="22.5" customHeight="1">
      <c r="A19" s="103" t="s">
        <v>246</v>
      </c>
      <c r="B19" s="197">
        <f t="shared" si="1"/>
        <v>4006</v>
      </c>
      <c r="C19" s="204">
        <f t="shared" si="2"/>
        <v>0</v>
      </c>
      <c r="D19" s="205">
        <f t="shared" si="3"/>
        <v>2748</v>
      </c>
      <c r="E19" s="206">
        <f t="shared" si="4"/>
        <v>1258</v>
      </c>
      <c r="F19" s="192">
        <f t="shared" si="5"/>
        <v>616</v>
      </c>
      <c r="G19" s="204">
        <v>0</v>
      </c>
      <c r="H19" s="205">
        <v>0</v>
      </c>
      <c r="I19" s="206">
        <v>616</v>
      </c>
      <c r="J19" s="197">
        <f t="shared" si="0"/>
        <v>3390</v>
      </c>
      <c r="K19" s="204">
        <v>0</v>
      </c>
      <c r="L19" s="205">
        <v>2748</v>
      </c>
      <c r="M19" s="206">
        <v>642</v>
      </c>
      <c r="N19" s="192">
        <f t="shared" si="6"/>
        <v>0</v>
      </c>
      <c r="O19" s="204">
        <v>0</v>
      </c>
      <c r="P19" s="205">
        <v>0</v>
      </c>
      <c r="Q19" s="206">
        <v>0</v>
      </c>
    </row>
    <row r="20" spans="1:17" ht="22.5" customHeight="1">
      <c r="A20" s="103" t="s">
        <v>247</v>
      </c>
      <c r="B20" s="197">
        <f t="shared" si="1"/>
        <v>4919</v>
      </c>
      <c r="C20" s="204">
        <f t="shared" si="2"/>
        <v>306</v>
      </c>
      <c r="D20" s="205">
        <f t="shared" si="3"/>
        <v>4041</v>
      </c>
      <c r="E20" s="206">
        <f t="shared" si="4"/>
        <v>572</v>
      </c>
      <c r="F20" s="192">
        <f t="shared" si="5"/>
        <v>561</v>
      </c>
      <c r="G20" s="204">
        <v>306</v>
      </c>
      <c r="H20" s="205">
        <v>0</v>
      </c>
      <c r="I20" s="206">
        <v>255</v>
      </c>
      <c r="J20" s="197">
        <f t="shared" si="0"/>
        <v>4358</v>
      </c>
      <c r="K20" s="204">
        <v>0</v>
      </c>
      <c r="L20" s="205">
        <v>4041</v>
      </c>
      <c r="M20" s="206">
        <v>317</v>
      </c>
      <c r="N20" s="192">
        <f t="shared" si="6"/>
        <v>0</v>
      </c>
      <c r="O20" s="204">
        <v>0</v>
      </c>
      <c r="P20" s="205">
        <v>0</v>
      </c>
      <c r="Q20" s="206">
        <v>0</v>
      </c>
    </row>
    <row r="21" spans="1:17" ht="22.5" customHeight="1">
      <c r="A21" s="149" t="s">
        <v>248</v>
      </c>
      <c r="B21" s="198">
        <f t="shared" si="1"/>
        <v>3917</v>
      </c>
      <c r="C21" s="207">
        <f t="shared" si="2"/>
        <v>65</v>
      </c>
      <c r="D21" s="208">
        <f t="shared" si="3"/>
        <v>3404</v>
      </c>
      <c r="E21" s="206">
        <f t="shared" si="4"/>
        <v>448</v>
      </c>
      <c r="F21" s="193">
        <f t="shared" si="5"/>
        <v>3917</v>
      </c>
      <c r="G21" s="207">
        <v>65</v>
      </c>
      <c r="H21" s="208">
        <v>3404</v>
      </c>
      <c r="I21" s="209">
        <v>448</v>
      </c>
      <c r="J21" s="198">
        <f t="shared" si="0"/>
        <v>0</v>
      </c>
      <c r="K21" s="207">
        <v>0</v>
      </c>
      <c r="L21" s="208">
        <v>0</v>
      </c>
      <c r="M21" s="209">
        <v>0</v>
      </c>
      <c r="N21" s="193">
        <f t="shared" si="6"/>
        <v>0</v>
      </c>
      <c r="O21" s="207">
        <v>0</v>
      </c>
      <c r="P21" s="208">
        <v>0</v>
      </c>
      <c r="Q21" s="209">
        <v>0</v>
      </c>
    </row>
    <row r="22" spans="1:17" ht="22.5" customHeight="1">
      <c r="A22" s="150" t="s">
        <v>249</v>
      </c>
      <c r="B22" s="199">
        <f t="shared" si="1"/>
        <v>2593</v>
      </c>
      <c r="C22" s="210">
        <f t="shared" si="2"/>
        <v>0</v>
      </c>
      <c r="D22" s="211">
        <f t="shared" si="3"/>
        <v>2407</v>
      </c>
      <c r="E22" s="212">
        <f t="shared" si="4"/>
        <v>186</v>
      </c>
      <c r="F22" s="194">
        <f t="shared" si="5"/>
        <v>785</v>
      </c>
      <c r="G22" s="210">
        <v>0</v>
      </c>
      <c r="H22" s="211">
        <v>599</v>
      </c>
      <c r="I22" s="212">
        <v>186</v>
      </c>
      <c r="J22" s="199">
        <f t="shared" si="0"/>
        <v>1341</v>
      </c>
      <c r="K22" s="210">
        <v>0</v>
      </c>
      <c r="L22" s="211">
        <v>1341</v>
      </c>
      <c r="M22" s="212">
        <v>0</v>
      </c>
      <c r="N22" s="194">
        <f t="shared" si="6"/>
        <v>467</v>
      </c>
      <c r="O22" s="210">
        <v>0</v>
      </c>
      <c r="P22" s="211">
        <v>467</v>
      </c>
      <c r="Q22" s="212">
        <v>0</v>
      </c>
    </row>
    <row r="23" spans="1:17" ht="22.5" customHeight="1">
      <c r="A23" s="103" t="s">
        <v>250</v>
      </c>
      <c r="B23" s="197">
        <f t="shared" si="1"/>
        <v>3726</v>
      </c>
      <c r="C23" s="204">
        <f t="shared" si="2"/>
        <v>415</v>
      </c>
      <c r="D23" s="205">
        <f t="shared" si="3"/>
        <v>2981</v>
      </c>
      <c r="E23" s="206">
        <f t="shared" si="4"/>
        <v>330</v>
      </c>
      <c r="F23" s="192">
        <f t="shared" si="5"/>
        <v>415</v>
      </c>
      <c r="G23" s="204">
        <v>415</v>
      </c>
      <c r="H23" s="205">
        <v>0</v>
      </c>
      <c r="I23" s="206">
        <v>0</v>
      </c>
      <c r="J23" s="197">
        <f t="shared" si="0"/>
        <v>3311</v>
      </c>
      <c r="K23" s="204">
        <v>0</v>
      </c>
      <c r="L23" s="205">
        <v>2981</v>
      </c>
      <c r="M23" s="206">
        <v>330</v>
      </c>
      <c r="N23" s="192">
        <f t="shared" si="6"/>
        <v>0</v>
      </c>
      <c r="O23" s="204">
        <v>0</v>
      </c>
      <c r="P23" s="205">
        <v>0</v>
      </c>
      <c r="Q23" s="206">
        <v>0</v>
      </c>
    </row>
    <row r="24" spans="1:17" ht="22.5" customHeight="1">
      <c r="A24" s="103" t="s">
        <v>251</v>
      </c>
      <c r="B24" s="197">
        <f t="shared" si="1"/>
        <v>2120</v>
      </c>
      <c r="C24" s="204">
        <f t="shared" si="2"/>
        <v>370</v>
      </c>
      <c r="D24" s="205">
        <f t="shared" si="3"/>
        <v>1221</v>
      </c>
      <c r="E24" s="206">
        <f t="shared" si="4"/>
        <v>529</v>
      </c>
      <c r="F24" s="192">
        <f t="shared" si="5"/>
        <v>899</v>
      </c>
      <c r="G24" s="204">
        <v>370</v>
      </c>
      <c r="H24" s="205">
        <v>0</v>
      </c>
      <c r="I24" s="206">
        <v>529</v>
      </c>
      <c r="J24" s="197">
        <f t="shared" si="0"/>
        <v>1221</v>
      </c>
      <c r="K24" s="204">
        <v>0</v>
      </c>
      <c r="L24" s="205">
        <v>1221</v>
      </c>
      <c r="M24" s="206">
        <v>0</v>
      </c>
      <c r="N24" s="192">
        <f t="shared" si="6"/>
        <v>0</v>
      </c>
      <c r="O24" s="204">
        <v>0</v>
      </c>
      <c r="P24" s="205">
        <v>0</v>
      </c>
      <c r="Q24" s="206">
        <v>0</v>
      </c>
    </row>
    <row r="25" spans="1:17" ht="22.5" customHeight="1">
      <c r="A25" s="103" t="s">
        <v>252</v>
      </c>
      <c r="B25" s="197">
        <f t="shared" si="1"/>
        <v>4900</v>
      </c>
      <c r="C25" s="204">
        <f t="shared" si="2"/>
        <v>206</v>
      </c>
      <c r="D25" s="205">
        <f t="shared" si="3"/>
        <v>3791</v>
      </c>
      <c r="E25" s="206">
        <f t="shared" si="4"/>
        <v>903</v>
      </c>
      <c r="F25" s="192">
        <f t="shared" si="5"/>
        <v>3371</v>
      </c>
      <c r="G25" s="204">
        <v>206</v>
      </c>
      <c r="H25" s="205">
        <v>2888</v>
      </c>
      <c r="I25" s="206">
        <v>277</v>
      </c>
      <c r="J25" s="197">
        <f t="shared" si="0"/>
        <v>0</v>
      </c>
      <c r="K25" s="204">
        <v>0</v>
      </c>
      <c r="L25" s="205">
        <v>0</v>
      </c>
      <c r="M25" s="206">
        <v>0</v>
      </c>
      <c r="N25" s="192">
        <f t="shared" si="6"/>
        <v>1529</v>
      </c>
      <c r="O25" s="204">
        <v>0</v>
      </c>
      <c r="P25" s="205">
        <v>903</v>
      </c>
      <c r="Q25" s="206">
        <v>626</v>
      </c>
    </row>
    <row r="26" spans="1:17" ht="22.5" customHeight="1">
      <c r="A26" s="149" t="s">
        <v>253</v>
      </c>
      <c r="B26" s="198">
        <f t="shared" si="1"/>
        <v>4993</v>
      </c>
      <c r="C26" s="207">
        <f t="shared" si="2"/>
        <v>0</v>
      </c>
      <c r="D26" s="208">
        <f t="shared" si="3"/>
        <v>4339</v>
      </c>
      <c r="E26" s="209">
        <f t="shared" si="4"/>
        <v>654</v>
      </c>
      <c r="F26" s="193">
        <f t="shared" si="5"/>
        <v>0</v>
      </c>
      <c r="G26" s="207">
        <v>0</v>
      </c>
      <c r="H26" s="208">
        <v>0</v>
      </c>
      <c r="I26" s="209">
        <v>0</v>
      </c>
      <c r="J26" s="198">
        <f t="shared" si="0"/>
        <v>2796</v>
      </c>
      <c r="K26" s="207">
        <v>0</v>
      </c>
      <c r="L26" s="208">
        <v>2796</v>
      </c>
      <c r="M26" s="209">
        <v>0</v>
      </c>
      <c r="N26" s="193">
        <f t="shared" si="6"/>
        <v>2197</v>
      </c>
      <c r="O26" s="207">
        <v>0</v>
      </c>
      <c r="P26" s="208">
        <v>1543</v>
      </c>
      <c r="Q26" s="209">
        <v>654</v>
      </c>
    </row>
    <row r="27" spans="1:17" ht="22.5" customHeight="1">
      <c r="A27" s="150" t="s">
        <v>254</v>
      </c>
      <c r="B27" s="199">
        <f t="shared" si="1"/>
        <v>1996</v>
      </c>
      <c r="C27" s="210">
        <f t="shared" si="2"/>
        <v>0</v>
      </c>
      <c r="D27" s="211">
        <f t="shared" si="3"/>
        <v>1347</v>
      </c>
      <c r="E27" s="212">
        <f t="shared" si="4"/>
        <v>649</v>
      </c>
      <c r="F27" s="194">
        <f t="shared" si="5"/>
        <v>1996</v>
      </c>
      <c r="G27" s="210">
        <v>0</v>
      </c>
      <c r="H27" s="211">
        <v>1347</v>
      </c>
      <c r="I27" s="212">
        <v>649</v>
      </c>
      <c r="J27" s="199">
        <f t="shared" si="0"/>
        <v>0</v>
      </c>
      <c r="K27" s="210">
        <v>0</v>
      </c>
      <c r="L27" s="211">
        <v>0</v>
      </c>
      <c r="M27" s="212">
        <v>0</v>
      </c>
      <c r="N27" s="194">
        <f t="shared" si="6"/>
        <v>0</v>
      </c>
      <c r="O27" s="210">
        <v>0</v>
      </c>
      <c r="P27" s="211">
        <v>0</v>
      </c>
      <c r="Q27" s="212">
        <v>0</v>
      </c>
    </row>
    <row r="28" spans="1:17" ht="22.5" customHeight="1">
      <c r="A28" s="103" t="s">
        <v>255</v>
      </c>
      <c r="B28" s="197">
        <f t="shared" si="1"/>
        <v>1749</v>
      </c>
      <c r="C28" s="204">
        <f t="shared" si="2"/>
        <v>0</v>
      </c>
      <c r="D28" s="205">
        <f t="shared" si="3"/>
        <v>1749</v>
      </c>
      <c r="E28" s="206">
        <f t="shared" si="4"/>
        <v>0</v>
      </c>
      <c r="F28" s="192">
        <f t="shared" si="5"/>
        <v>1749</v>
      </c>
      <c r="G28" s="204">
        <v>0</v>
      </c>
      <c r="H28" s="205">
        <v>1749</v>
      </c>
      <c r="I28" s="206">
        <v>0</v>
      </c>
      <c r="J28" s="197">
        <f t="shared" si="0"/>
        <v>0</v>
      </c>
      <c r="K28" s="204">
        <v>0</v>
      </c>
      <c r="L28" s="205">
        <v>0</v>
      </c>
      <c r="M28" s="206">
        <v>0</v>
      </c>
      <c r="N28" s="192">
        <f t="shared" si="6"/>
        <v>0</v>
      </c>
      <c r="O28" s="204">
        <v>0</v>
      </c>
      <c r="P28" s="205">
        <v>0</v>
      </c>
      <c r="Q28" s="206">
        <v>0</v>
      </c>
    </row>
    <row r="29" spans="1:17" ht="22.5" customHeight="1">
      <c r="A29" s="103" t="s">
        <v>256</v>
      </c>
      <c r="B29" s="197">
        <f t="shared" si="1"/>
        <v>3246</v>
      </c>
      <c r="C29" s="204">
        <f t="shared" si="2"/>
        <v>0</v>
      </c>
      <c r="D29" s="205">
        <f t="shared" si="3"/>
        <v>2958</v>
      </c>
      <c r="E29" s="206">
        <f t="shared" si="4"/>
        <v>288</v>
      </c>
      <c r="F29" s="192">
        <f t="shared" si="5"/>
        <v>0</v>
      </c>
      <c r="G29" s="204">
        <v>0</v>
      </c>
      <c r="H29" s="205">
        <v>0</v>
      </c>
      <c r="I29" s="206">
        <v>0</v>
      </c>
      <c r="J29" s="197">
        <f t="shared" si="0"/>
        <v>3246</v>
      </c>
      <c r="K29" s="204">
        <v>0</v>
      </c>
      <c r="L29" s="205">
        <v>2958</v>
      </c>
      <c r="M29" s="206">
        <v>288</v>
      </c>
      <c r="N29" s="192">
        <f t="shared" si="6"/>
        <v>0</v>
      </c>
      <c r="O29" s="204">
        <v>0</v>
      </c>
      <c r="P29" s="205">
        <v>0</v>
      </c>
      <c r="Q29" s="206">
        <v>0</v>
      </c>
    </row>
    <row r="30" spans="1:17" ht="22.5" customHeight="1">
      <c r="A30" s="103" t="s">
        <v>257</v>
      </c>
      <c r="B30" s="197">
        <f t="shared" si="1"/>
        <v>4222</v>
      </c>
      <c r="C30" s="204">
        <f t="shared" si="2"/>
        <v>0</v>
      </c>
      <c r="D30" s="205">
        <f t="shared" si="3"/>
        <v>4222</v>
      </c>
      <c r="E30" s="206">
        <f t="shared" si="4"/>
        <v>0</v>
      </c>
      <c r="F30" s="192">
        <f t="shared" si="5"/>
        <v>4222</v>
      </c>
      <c r="G30" s="204">
        <v>0</v>
      </c>
      <c r="H30" s="205">
        <v>4222</v>
      </c>
      <c r="I30" s="206">
        <v>0</v>
      </c>
      <c r="J30" s="197">
        <f t="shared" si="0"/>
        <v>0</v>
      </c>
      <c r="K30" s="204">
        <v>0</v>
      </c>
      <c r="L30" s="205">
        <v>0</v>
      </c>
      <c r="M30" s="206">
        <v>0</v>
      </c>
      <c r="N30" s="192">
        <f t="shared" si="6"/>
        <v>0</v>
      </c>
      <c r="O30" s="204">
        <v>0</v>
      </c>
      <c r="P30" s="205">
        <v>0</v>
      </c>
      <c r="Q30" s="206">
        <v>0</v>
      </c>
    </row>
    <row r="31" spans="1:17" ht="22.5" customHeight="1">
      <c r="A31" s="149" t="s">
        <v>258</v>
      </c>
      <c r="B31" s="198">
        <f t="shared" si="1"/>
        <v>3557</v>
      </c>
      <c r="C31" s="207">
        <f t="shared" si="2"/>
        <v>551</v>
      </c>
      <c r="D31" s="208">
        <f t="shared" si="3"/>
        <v>2836</v>
      </c>
      <c r="E31" s="209">
        <f t="shared" si="4"/>
        <v>170</v>
      </c>
      <c r="F31" s="193">
        <f t="shared" si="5"/>
        <v>551</v>
      </c>
      <c r="G31" s="207">
        <v>551</v>
      </c>
      <c r="H31" s="208">
        <v>0</v>
      </c>
      <c r="I31" s="209">
        <v>0</v>
      </c>
      <c r="J31" s="198">
        <f t="shared" si="0"/>
        <v>3006</v>
      </c>
      <c r="K31" s="207">
        <v>0</v>
      </c>
      <c r="L31" s="208">
        <v>2836</v>
      </c>
      <c r="M31" s="209">
        <v>170</v>
      </c>
      <c r="N31" s="193">
        <f t="shared" si="6"/>
        <v>0</v>
      </c>
      <c r="O31" s="207">
        <v>0</v>
      </c>
      <c r="P31" s="208">
        <v>0</v>
      </c>
      <c r="Q31" s="209">
        <v>0</v>
      </c>
    </row>
    <row r="32" spans="1:17" ht="22.5" customHeight="1">
      <c r="A32" s="150" t="s">
        <v>259</v>
      </c>
      <c r="B32" s="199">
        <f t="shared" si="1"/>
        <v>3262</v>
      </c>
      <c r="C32" s="210">
        <f t="shared" si="2"/>
        <v>0</v>
      </c>
      <c r="D32" s="211">
        <f t="shared" si="3"/>
        <v>3009</v>
      </c>
      <c r="E32" s="212">
        <f t="shared" si="4"/>
        <v>253</v>
      </c>
      <c r="F32" s="194">
        <f t="shared" si="5"/>
        <v>1931</v>
      </c>
      <c r="G32" s="210">
        <v>0</v>
      </c>
      <c r="H32" s="211">
        <v>1678</v>
      </c>
      <c r="I32" s="212">
        <v>253</v>
      </c>
      <c r="J32" s="199">
        <f t="shared" si="0"/>
        <v>1331</v>
      </c>
      <c r="K32" s="210">
        <v>0</v>
      </c>
      <c r="L32" s="211">
        <v>1331</v>
      </c>
      <c r="M32" s="212">
        <v>0</v>
      </c>
      <c r="N32" s="194">
        <f t="shared" si="6"/>
        <v>0</v>
      </c>
      <c r="O32" s="210">
        <v>0</v>
      </c>
      <c r="P32" s="211">
        <v>0</v>
      </c>
      <c r="Q32" s="212">
        <v>0</v>
      </c>
    </row>
    <row r="33" spans="1:17" ht="22.5" customHeight="1">
      <c r="A33" s="103" t="s">
        <v>260</v>
      </c>
      <c r="B33" s="197">
        <f t="shared" si="1"/>
        <v>1968</v>
      </c>
      <c r="C33" s="204">
        <f t="shared" si="2"/>
        <v>51</v>
      </c>
      <c r="D33" s="205">
        <f t="shared" si="3"/>
        <v>1826</v>
      </c>
      <c r="E33" s="206">
        <f t="shared" si="4"/>
        <v>91</v>
      </c>
      <c r="F33" s="192">
        <f t="shared" si="5"/>
        <v>51</v>
      </c>
      <c r="G33" s="204">
        <v>51</v>
      </c>
      <c r="H33" s="205">
        <v>0</v>
      </c>
      <c r="I33" s="206">
        <v>0</v>
      </c>
      <c r="J33" s="197">
        <f t="shared" si="0"/>
        <v>1567</v>
      </c>
      <c r="K33" s="204">
        <v>0</v>
      </c>
      <c r="L33" s="205">
        <v>1476</v>
      </c>
      <c r="M33" s="206">
        <v>91</v>
      </c>
      <c r="N33" s="192">
        <f t="shared" si="6"/>
        <v>350</v>
      </c>
      <c r="O33" s="204">
        <v>0</v>
      </c>
      <c r="P33" s="205">
        <v>350</v>
      </c>
      <c r="Q33" s="206">
        <v>0</v>
      </c>
    </row>
    <row r="34" spans="1:17" ht="22.5" customHeight="1">
      <c r="A34" s="103" t="s">
        <v>261</v>
      </c>
      <c r="B34" s="197">
        <f t="shared" si="1"/>
        <v>1314</v>
      </c>
      <c r="C34" s="204">
        <f t="shared" si="2"/>
        <v>125</v>
      </c>
      <c r="D34" s="205">
        <f t="shared" si="3"/>
        <v>939</v>
      </c>
      <c r="E34" s="206">
        <f t="shared" si="4"/>
        <v>250</v>
      </c>
      <c r="F34" s="192">
        <f t="shared" si="5"/>
        <v>917</v>
      </c>
      <c r="G34" s="204">
        <v>125</v>
      </c>
      <c r="H34" s="205">
        <v>715</v>
      </c>
      <c r="I34" s="206">
        <v>77</v>
      </c>
      <c r="J34" s="197">
        <f t="shared" si="0"/>
        <v>0</v>
      </c>
      <c r="K34" s="204">
        <v>0</v>
      </c>
      <c r="L34" s="205">
        <v>0</v>
      </c>
      <c r="M34" s="206">
        <v>0</v>
      </c>
      <c r="N34" s="192">
        <f t="shared" si="6"/>
        <v>397</v>
      </c>
      <c r="O34" s="204">
        <v>0</v>
      </c>
      <c r="P34" s="205">
        <v>224</v>
      </c>
      <c r="Q34" s="206">
        <v>173</v>
      </c>
    </row>
    <row r="35" spans="1:17" ht="22.5" customHeight="1">
      <c r="A35" s="103" t="s">
        <v>262</v>
      </c>
      <c r="B35" s="197">
        <f t="shared" si="1"/>
        <v>2317</v>
      </c>
      <c r="C35" s="204">
        <f t="shared" si="2"/>
        <v>0</v>
      </c>
      <c r="D35" s="205">
        <f t="shared" si="3"/>
        <v>2124</v>
      </c>
      <c r="E35" s="206">
        <f t="shared" si="4"/>
        <v>193</v>
      </c>
      <c r="F35" s="192">
        <f t="shared" si="5"/>
        <v>0</v>
      </c>
      <c r="G35" s="204">
        <v>0</v>
      </c>
      <c r="H35" s="205">
        <v>0</v>
      </c>
      <c r="I35" s="206">
        <v>0</v>
      </c>
      <c r="J35" s="197">
        <f t="shared" si="0"/>
        <v>2317</v>
      </c>
      <c r="K35" s="204">
        <v>0</v>
      </c>
      <c r="L35" s="205">
        <v>2124</v>
      </c>
      <c r="M35" s="206">
        <v>193</v>
      </c>
      <c r="N35" s="192">
        <f t="shared" si="6"/>
        <v>0</v>
      </c>
      <c r="O35" s="204">
        <v>0</v>
      </c>
      <c r="P35" s="205">
        <v>0</v>
      </c>
      <c r="Q35" s="206">
        <v>0</v>
      </c>
    </row>
    <row r="36" spans="1:17" ht="22.5" customHeight="1">
      <c r="A36" s="149" t="s">
        <v>263</v>
      </c>
      <c r="B36" s="198">
        <f t="shared" si="1"/>
        <v>3500</v>
      </c>
      <c r="C36" s="207">
        <f t="shared" si="2"/>
        <v>0</v>
      </c>
      <c r="D36" s="208">
        <f t="shared" si="3"/>
        <v>3024</v>
      </c>
      <c r="E36" s="209">
        <f t="shared" si="4"/>
        <v>476</v>
      </c>
      <c r="F36" s="193">
        <f t="shared" si="5"/>
        <v>0</v>
      </c>
      <c r="G36" s="207">
        <v>0</v>
      </c>
      <c r="H36" s="208">
        <v>0</v>
      </c>
      <c r="I36" s="209">
        <v>0</v>
      </c>
      <c r="J36" s="198">
        <f t="shared" si="0"/>
        <v>3120</v>
      </c>
      <c r="K36" s="207">
        <v>0</v>
      </c>
      <c r="L36" s="208">
        <v>2975</v>
      </c>
      <c r="M36" s="209">
        <v>145</v>
      </c>
      <c r="N36" s="193">
        <f t="shared" si="6"/>
        <v>380</v>
      </c>
      <c r="O36" s="207">
        <v>0</v>
      </c>
      <c r="P36" s="208">
        <v>49</v>
      </c>
      <c r="Q36" s="209">
        <v>331</v>
      </c>
    </row>
    <row r="37" spans="1:17" ht="22.5" customHeight="1">
      <c r="A37" s="150" t="s">
        <v>264</v>
      </c>
      <c r="B37" s="199">
        <f t="shared" si="1"/>
        <v>2165</v>
      </c>
      <c r="C37" s="210">
        <f t="shared" si="2"/>
        <v>369</v>
      </c>
      <c r="D37" s="211">
        <f t="shared" si="3"/>
        <v>1796</v>
      </c>
      <c r="E37" s="212">
        <f t="shared" si="4"/>
        <v>0</v>
      </c>
      <c r="F37" s="194">
        <f t="shared" si="5"/>
        <v>2165</v>
      </c>
      <c r="G37" s="210">
        <v>369</v>
      </c>
      <c r="H37" s="211">
        <v>1796</v>
      </c>
      <c r="I37" s="212">
        <v>0</v>
      </c>
      <c r="J37" s="199">
        <f t="shared" si="0"/>
        <v>0</v>
      </c>
      <c r="K37" s="210">
        <v>0</v>
      </c>
      <c r="L37" s="211">
        <v>0</v>
      </c>
      <c r="M37" s="212">
        <v>0</v>
      </c>
      <c r="N37" s="194">
        <f t="shared" si="6"/>
        <v>0</v>
      </c>
      <c r="O37" s="210">
        <v>0</v>
      </c>
      <c r="P37" s="211">
        <v>0</v>
      </c>
      <c r="Q37" s="212">
        <v>0</v>
      </c>
    </row>
    <row r="38" spans="1:17" ht="22.5" customHeight="1">
      <c r="A38" s="103" t="s">
        <v>265</v>
      </c>
      <c r="B38" s="197">
        <f>SUM(C38:E38)</f>
        <v>1788</v>
      </c>
      <c r="C38" s="204">
        <f t="shared" si="2"/>
        <v>0</v>
      </c>
      <c r="D38" s="205">
        <f t="shared" si="3"/>
        <v>1788</v>
      </c>
      <c r="E38" s="206">
        <f t="shared" si="4"/>
        <v>0</v>
      </c>
      <c r="F38" s="192">
        <f t="shared" si="5"/>
        <v>374</v>
      </c>
      <c r="G38" s="204">
        <v>0</v>
      </c>
      <c r="H38" s="205">
        <v>374</v>
      </c>
      <c r="I38" s="206">
        <v>0</v>
      </c>
      <c r="J38" s="197">
        <f t="shared" si="0"/>
        <v>877</v>
      </c>
      <c r="K38" s="204">
        <v>0</v>
      </c>
      <c r="L38" s="205">
        <v>877</v>
      </c>
      <c r="M38" s="206">
        <v>0</v>
      </c>
      <c r="N38" s="192">
        <f t="shared" si="6"/>
        <v>537</v>
      </c>
      <c r="O38" s="204">
        <v>0</v>
      </c>
      <c r="P38" s="205">
        <v>537</v>
      </c>
      <c r="Q38" s="206">
        <v>0</v>
      </c>
    </row>
    <row r="39" spans="1:17" ht="22.5" customHeight="1">
      <c r="A39" s="103" t="s">
        <v>266</v>
      </c>
      <c r="B39" s="197">
        <f>SUM(C39:E39)</f>
        <v>2155</v>
      </c>
      <c r="C39" s="204">
        <f t="shared" si="2"/>
        <v>0</v>
      </c>
      <c r="D39" s="205">
        <f t="shared" si="3"/>
        <v>1943</v>
      </c>
      <c r="E39" s="206">
        <f t="shared" si="4"/>
        <v>212</v>
      </c>
      <c r="F39" s="192">
        <f t="shared" si="5"/>
        <v>0</v>
      </c>
      <c r="G39" s="204">
        <v>0</v>
      </c>
      <c r="H39" s="205">
        <v>0</v>
      </c>
      <c r="I39" s="206">
        <v>0</v>
      </c>
      <c r="J39" s="197">
        <f t="shared" si="0"/>
        <v>346</v>
      </c>
      <c r="K39" s="204">
        <v>0</v>
      </c>
      <c r="L39" s="205">
        <v>244</v>
      </c>
      <c r="M39" s="206">
        <v>102</v>
      </c>
      <c r="N39" s="192">
        <f t="shared" si="6"/>
        <v>1809</v>
      </c>
      <c r="O39" s="204">
        <v>0</v>
      </c>
      <c r="P39" s="205">
        <v>1699</v>
      </c>
      <c r="Q39" s="206">
        <v>110</v>
      </c>
    </row>
    <row r="40" spans="1:17" ht="22.5" customHeight="1">
      <c r="A40" s="103" t="s">
        <v>267</v>
      </c>
      <c r="B40" s="197">
        <f>SUM(C40:E40)</f>
        <v>4058</v>
      </c>
      <c r="C40" s="204">
        <f t="shared" si="2"/>
        <v>0</v>
      </c>
      <c r="D40" s="205">
        <f t="shared" si="3"/>
        <v>4058</v>
      </c>
      <c r="E40" s="206">
        <f t="shared" si="4"/>
        <v>0</v>
      </c>
      <c r="F40" s="192">
        <f t="shared" si="5"/>
        <v>0</v>
      </c>
      <c r="G40" s="204">
        <v>0</v>
      </c>
      <c r="H40" s="205">
        <v>0</v>
      </c>
      <c r="I40" s="206">
        <v>0</v>
      </c>
      <c r="J40" s="197">
        <f t="shared" si="0"/>
        <v>4058</v>
      </c>
      <c r="K40" s="204">
        <v>0</v>
      </c>
      <c r="L40" s="205">
        <v>4058</v>
      </c>
      <c r="M40" s="206">
        <v>0</v>
      </c>
      <c r="N40" s="192">
        <f t="shared" si="6"/>
        <v>0</v>
      </c>
      <c r="O40" s="204">
        <v>0</v>
      </c>
      <c r="P40" s="205">
        <v>0</v>
      </c>
      <c r="Q40" s="206">
        <v>0</v>
      </c>
    </row>
    <row r="41" spans="1:17" ht="22.5" customHeight="1" thickBot="1">
      <c r="A41" s="151" t="s">
        <v>151</v>
      </c>
      <c r="B41" s="200">
        <f>SUM(C41:E41)</f>
        <v>1536</v>
      </c>
      <c r="C41" s="213">
        <f t="shared" si="2"/>
        <v>263</v>
      </c>
      <c r="D41" s="214">
        <f t="shared" si="3"/>
        <v>1273</v>
      </c>
      <c r="E41" s="215">
        <f t="shared" si="4"/>
        <v>0</v>
      </c>
      <c r="F41" s="195">
        <f t="shared" si="5"/>
        <v>529</v>
      </c>
      <c r="G41" s="213">
        <v>263</v>
      </c>
      <c r="H41" s="214">
        <v>266</v>
      </c>
      <c r="I41" s="215">
        <v>0</v>
      </c>
      <c r="J41" s="200">
        <f t="shared" si="0"/>
        <v>624</v>
      </c>
      <c r="K41" s="213">
        <v>0</v>
      </c>
      <c r="L41" s="214">
        <v>624</v>
      </c>
      <c r="M41" s="215">
        <v>0</v>
      </c>
      <c r="N41" s="195">
        <f t="shared" si="6"/>
        <v>383</v>
      </c>
      <c r="O41" s="213">
        <v>0</v>
      </c>
      <c r="P41" s="214">
        <v>383</v>
      </c>
      <c r="Q41" s="215">
        <v>0</v>
      </c>
    </row>
    <row r="42" spans="1:17" ht="18" customHeight="1">
      <c r="A42" s="31" t="s">
        <v>63</v>
      </c>
      <c r="B42" s="102"/>
      <c r="C42" s="8"/>
      <c r="D42" s="111"/>
      <c r="E42" s="111"/>
      <c r="F42" s="8"/>
      <c r="G42" s="8"/>
      <c r="H42" s="8"/>
      <c r="I42" s="8"/>
      <c r="J42" s="102"/>
      <c r="K42" s="8"/>
      <c r="L42" s="102"/>
      <c r="M42" s="102"/>
      <c r="N42" s="8"/>
      <c r="O42" s="8"/>
      <c r="P42" s="8"/>
      <c r="Q42" s="8"/>
    </row>
    <row r="43" spans="1:17" s="14" customFormat="1" ht="24" customHeight="1" thickBot="1">
      <c r="A43" s="31" t="s">
        <v>317</v>
      </c>
      <c r="Q43" s="23" t="s">
        <v>122</v>
      </c>
    </row>
    <row r="44" spans="1:17" s="14" customFormat="1" ht="19.5" customHeight="1" thickBot="1">
      <c r="A44" s="502" t="s">
        <v>36</v>
      </c>
      <c r="B44" s="578" t="s">
        <v>0</v>
      </c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80"/>
    </row>
    <row r="45" spans="1:17" s="14" customFormat="1" ht="18.75" customHeight="1">
      <c r="A45" s="503"/>
      <c r="B45" s="581" t="s">
        <v>298</v>
      </c>
      <c r="C45" s="471" t="s">
        <v>1</v>
      </c>
      <c r="D45" s="458"/>
      <c r="E45" s="583"/>
      <c r="F45" s="139" t="s">
        <v>322</v>
      </c>
      <c r="G45" s="140"/>
      <c r="H45" s="140"/>
      <c r="I45" s="141"/>
      <c r="J45" s="139" t="s">
        <v>323</v>
      </c>
      <c r="K45" s="140"/>
      <c r="L45" s="140"/>
      <c r="M45" s="141"/>
      <c r="N45" s="139" t="s">
        <v>166</v>
      </c>
      <c r="O45" s="140"/>
      <c r="P45" s="140"/>
      <c r="Q45" s="141"/>
    </row>
    <row r="46" spans="1:17" s="14" customFormat="1" ht="15.75" customHeight="1">
      <c r="A46" s="503"/>
      <c r="B46" s="581"/>
      <c r="C46" s="584" t="s">
        <v>319</v>
      </c>
      <c r="D46" s="586" t="s">
        <v>320</v>
      </c>
      <c r="E46" s="576" t="s">
        <v>321</v>
      </c>
      <c r="F46" s="581" t="s">
        <v>146</v>
      </c>
      <c r="G46" s="584" t="s">
        <v>319</v>
      </c>
      <c r="H46" s="586" t="s">
        <v>320</v>
      </c>
      <c r="I46" s="576" t="s">
        <v>321</v>
      </c>
      <c r="J46" s="581" t="s">
        <v>146</v>
      </c>
      <c r="K46" s="584" t="s">
        <v>319</v>
      </c>
      <c r="L46" s="586" t="s">
        <v>320</v>
      </c>
      <c r="M46" s="576" t="s">
        <v>321</v>
      </c>
      <c r="N46" s="581" t="s">
        <v>146</v>
      </c>
      <c r="O46" s="584" t="s">
        <v>319</v>
      </c>
      <c r="P46" s="586" t="s">
        <v>320</v>
      </c>
      <c r="Q46" s="576" t="s">
        <v>321</v>
      </c>
    </row>
    <row r="47" spans="1:17" s="14" customFormat="1" ht="21.75" customHeight="1" thickBot="1">
      <c r="A47" s="588"/>
      <c r="B47" s="582"/>
      <c r="C47" s="585"/>
      <c r="D47" s="587"/>
      <c r="E47" s="577"/>
      <c r="F47" s="582"/>
      <c r="G47" s="585"/>
      <c r="H47" s="587"/>
      <c r="I47" s="577"/>
      <c r="J47" s="582"/>
      <c r="K47" s="585"/>
      <c r="L47" s="587"/>
      <c r="M47" s="577"/>
      <c r="N47" s="582"/>
      <c r="O47" s="585"/>
      <c r="P47" s="587"/>
      <c r="Q47" s="577"/>
    </row>
    <row r="48" spans="1:17" ht="22.5" customHeight="1">
      <c r="A48" s="152" t="s">
        <v>268</v>
      </c>
      <c r="B48" s="196">
        <f t="shared" si="1"/>
        <v>1984</v>
      </c>
      <c r="C48" s="201">
        <f aca="true" t="shared" si="7" ref="C48:C73">SUM(G48,K48,O48)</f>
        <v>0</v>
      </c>
      <c r="D48" s="202">
        <f aca="true" t="shared" si="8" ref="D48:D73">SUM(H48,L48,P48)</f>
        <v>1676</v>
      </c>
      <c r="E48" s="203">
        <f aca="true" t="shared" si="9" ref="E48:E73">SUM(I48,M48,Q48)</f>
        <v>308</v>
      </c>
      <c r="F48" s="191">
        <f aca="true" t="shared" si="10" ref="F48:F73">SUM(G48:I48)</f>
        <v>0</v>
      </c>
      <c r="G48" s="201">
        <v>0</v>
      </c>
      <c r="H48" s="202">
        <v>0</v>
      </c>
      <c r="I48" s="203">
        <v>0</v>
      </c>
      <c r="J48" s="196">
        <f aca="true" t="shared" si="11" ref="J48:J73">SUM(K48:M48)</f>
        <v>1743</v>
      </c>
      <c r="K48" s="201">
        <v>0</v>
      </c>
      <c r="L48" s="202">
        <v>1649</v>
      </c>
      <c r="M48" s="203">
        <v>94</v>
      </c>
      <c r="N48" s="191">
        <f aca="true" t="shared" si="12" ref="N48:N73">SUM(O48:Q48)</f>
        <v>241</v>
      </c>
      <c r="O48" s="201">
        <v>0</v>
      </c>
      <c r="P48" s="202">
        <v>27</v>
      </c>
      <c r="Q48" s="203">
        <v>214</v>
      </c>
    </row>
    <row r="49" spans="1:17" ht="22.5" customHeight="1">
      <c r="A49" s="103" t="s">
        <v>269</v>
      </c>
      <c r="B49" s="197">
        <f t="shared" si="1"/>
        <v>2098</v>
      </c>
      <c r="C49" s="204">
        <f t="shared" si="7"/>
        <v>0</v>
      </c>
      <c r="D49" s="205">
        <f t="shared" si="8"/>
        <v>1936</v>
      </c>
      <c r="E49" s="206">
        <f t="shared" si="9"/>
        <v>162</v>
      </c>
      <c r="F49" s="192">
        <f t="shared" si="10"/>
        <v>0</v>
      </c>
      <c r="G49" s="204">
        <v>0</v>
      </c>
      <c r="H49" s="205">
        <v>0</v>
      </c>
      <c r="I49" s="206">
        <v>0</v>
      </c>
      <c r="J49" s="197">
        <f t="shared" si="11"/>
        <v>2098</v>
      </c>
      <c r="K49" s="204">
        <v>0</v>
      </c>
      <c r="L49" s="205">
        <v>1936</v>
      </c>
      <c r="M49" s="206">
        <v>162</v>
      </c>
      <c r="N49" s="192">
        <f t="shared" si="12"/>
        <v>0</v>
      </c>
      <c r="O49" s="204">
        <v>0</v>
      </c>
      <c r="P49" s="205">
        <v>0</v>
      </c>
      <c r="Q49" s="206">
        <v>0</v>
      </c>
    </row>
    <row r="50" spans="1:17" ht="22.5" customHeight="1">
      <c r="A50" s="103" t="s">
        <v>270</v>
      </c>
      <c r="B50" s="197">
        <f t="shared" si="1"/>
        <v>1157</v>
      </c>
      <c r="C50" s="204">
        <f t="shared" si="7"/>
        <v>0</v>
      </c>
      <c r="D50" s="205">
        <f t="shared" si="8"/>
        <v>1157</v>
      </c>
      <c r="E50" s="206">
        <f t="shared" si="9"/>
        <v>0</v>
      </c>
      <c r="F50" s="192">
        <f t="shared" si="10"/>
        <v>0</v>
      </c>
      <c r="G50" s="204">
        <v>0</v>
      </c>
      <c r="H50" s="205">
        <v>0</v>
      </c>
      <c r="I50" s="206">
        <v>0</v>
      </c>
      <c r="J50" s="197">
        <f t="shared" si="11"/>
        <v>1157</v>
      </c>
      <c r="K50" s="204">
        <v>0</v>
      </c>
      <c r="L50" s="205">
        <v>1157</v>
      </c>
      <c r="M50" s="206">
        <v>0</v>
      </c>
      <c r="N50" s="192">
        <f t="shared" si="12"/>
        <v>0</v>
      </c>
      <c r="O50" s="204">
        <v>0</v>
      </c>
      <c r="P50" s="205">
        <v>0</v>
      </c>
      <c r="Q50" s="206">
        <v>0</v>
      </c>
    </row>
    <row r="51" spans="1:17" ht="22.5" customHeight="1">
      <c r="A51" s="103" t="s">
        <v>271</v>
      </c>
      <c r="B51" s="197">
        <f t="shared" si="1"/>
        <v>269</v>
      </c>
      <c r="C51" s="204">
        <f t="shared" si="7"/>
        <v>0</v>
      </c>
      <c r="D51" s="205">
        <f t="shared" si="8"/>
        <v>241</v>
      </c>
      <c r="E51" s="206">
        <f t="shared" si="9"/>
        <v>28</v>
      </c>
      <c r="F51" s="192">
        <f t="shared" si="10"/>
        <v>0</v>
      </c>
      <c r="G51" s="204">
        <v>0</v>
      </c>
      <c r="H51" s="205">
        <v>0</v>
      </c>
      <c r="I51" s="206">
        <v>0</v>
      </c>
      <c r="J51" s="197">
        <f t="shared" si="11"/>
        <v>269</v>
      </c>
      <c r="K51" s="204">
        <v>0</v>
      </c>
      <c r="L51" s="205">
        <v>241</v>
      </c>
      <c r="M51" s="206">
        <v>28</v>
      </c>
      <c r="N51" s="192">
        <f t="shared" si="12"/>
        <v>0</v>
      </c>
      <c r="O51" s="204">
        <v>0</v>
      </c>
      <c r="P51" s="205">
        <v>0</v>
      </c>
      <c r="Q51" s="206">
        <v>0</v>
      </c>
    </row>
    <row r="52" spans="1:17" ht="22.5" customHeight="1">
      <c r="A52" s="149" t="s">
        <v>272</v>
      </c>
      <c r="B52" s="198">
        <f t="shared" si="1"/>
        <v>387</v>
      </c>
      <c r="C52" s="207">
        <f t="shared" si="7"/>
        <v>57</v>
      </c>
      <c r="D52" s="208">
        <f t="shared" si="8"/>
        <v>330</v>
      </c>
      <c r="E52" s="209">
        <f t="shared" si="9"/>
        <v>0</v>
      </c>
      <c r="F52" s="193">
        <f t="shared" si="10"/>
        <v>0</v>
      </c>
      <c r="G52" s="207">
        <v>0</v>
      </c>
      <c r="H52" s="208">
        <v>0</v>
      </c>
      <c r="I52" s="209">
        <v>0</v>
      </c>
      <c r="J52" s="198">
        <f t="shared" si="11"/>
        <v>330</v>
      </c>
      <c r="K52" s="207">
        <v>0</v>
      </c>
      <c r="L52" s="208">
        <v>330</v>
      </c>
      <c r="M52" s="209">
        <v>0</v>
      </c>
      <c r="N52" s="193">
        <f t="shared" si="12"/>
        <v>57</v>
      </c>
      <c r="O52" s="207">
        <v>57</v>
      </c>
      <c r="P52" s="208">
        <v>0</v>
      </c>
      <c r="Q52" s="209">
        <v>0</v>
      </c>
    </row>
    <row r="53" spans="1:17" ht="22.5" customHeight="1">
      <c r="A53" s="150" t="s">
        <v>273</v>
      </c>
      <c r="B53" s="199">
        <f t="shared" si="1"/>
        <v>532</v>
      </c>
      <c r="C53" s="210">
        <f t="shared" si="7"/>
        <v>84</v>
      </c>
      <c r="D53" s="211">
        <f t="shared" si="8"/>
        <v>448</v>
      </c>
      <c r="E53" s="212">
        <f t="shared" si="9"/>
        <v>0</v>
      </c>
      <c r="F53" s="194">
        <f t="shared" si="10"/>
        <v>0</v>
      </c>
      <c r="G53" s="210">
        <v>0</v>
      </c>
      <c r="H53" s="211">
        <v>0</v>
      </c>
      <c r="I53" s="212">
        <v>0</v>
      </c>
      <c r="J53" s="199">
        <f t="shared" si="11"/>
        <v>448</v>
      </c>
      <c r="K53" s="210">
        <v>0</v>
      </c>
      <c r="L53" s="211">
        <v>448</v>
      </c>
      <c r="M53" s="212">
        <v>0</v>
      </c>
      <c r="N53" s="194">
        <f t="shared" si="12"/>
        <v>84</v>
      </c>
      <c r="O53" s="210">
        <v>84</v>
      </c>
      <c r="P53" s="211">
        <v>0</v>
      </c>
      <c r="Q53" s="212">
        <v>0</v>
      </c>
    </row>
    <row r="54" spans="1:17" ht="22.5" customHeight="1">
      <c r="A54" s="103" t="s">
        <v>274</v>
      </c>
      <c r="B54" s="197">
        <f t="shared" si="1"/>
        <v>601</v>
      </c>
      <c r="C54" s="204">
        <f t="shared" si="7"/>
        <v>0</v>
      </c>
      <c r="D54" s="205">
        <f t="shared" si="8"/>
        <v>601</v>
      </c>
      <c r="E54" s="206">
        <f t="shared" si="9"/>
        <v>0</v>
      </c>
      <c r="F54" s="192">
        <f t="shared" si="10"/>
        <v>0</v>
      </c>
      <c r="G54" s="204">
        <v>0</v>
      </c>
      <c r="H54" s="205">
        <v>0</v>
      </c>
      <c r="I54" s="206">
        <v>0</v>
      </c>
      <c r="J54" s="197">
        <f t="shared" si="11"/>
        <v>420</v>
      </c>
      <c r="K54" s="204">
        <v>0</v>
      </c>
      <c r="L54" s="205">
        <v>420</v>
      </c>
      <c r="M54" s="206">
        <v>0</v>
      </c>
      <c r="N54" s="192">
        <f t="shared" si="12"/>
        <v>181</v>
      </c>
      <c r="O54" s="204">
        <v>0</v>
      </c>
      <c r="P54" s="205">
        <v>181</v>
      </c>
      <c r="Q54" s="206">
        <v>0</v>
      </c>
    </row>
    <row r="55" spans="1:17" ht="22.5" customHeight="1">
      <c r="A55" s="103" t="s">
        <v>275</v>
      </c>
      <c r="B55" s="197">
        <f t="shared" si="1"/>
        <v>672</v>
      </c>
      <c r="C55" s="204">
        <f t="shared" si="7"/>
        <v>26</v>
      </c>
      <c r="D55" s="205">
        <f t="shared" si="8"/>
        <v>646</v>
      </c>
      <c r="E55" s="206">
        <f t="shared" si="9"/>
        <v>0</v>
      </c>
      <c r="F55" s="192">
        <f t="shared" si="10"/>
        <v>161</v>
      </c>
      <c r="G55" s="204">
        <v>26</v>
      </c>
      <c r="H55" s="205">
        <v>135</v>
      </c>
      <c r="I55" s="206">
        <v>0</v>
      </c>
      <c r="J55" s="197">
        <f t="shared" si="11"/>
        <v>317</v>
      </c>
      <c r="K55" s="204">
        <v>0</v>
      </c>
      <c r="L55" s="205">
        <v>317</v>
      </c>
      <c r="M55" s="206">
        <v>0</v>
      </c>
      <c r="N55" s="192">
        <f t="shared" si="12"/>
        <v>194</v>
      </c>
      <c r="O55" s="204">
        <v>0</v>
      </c>
      <c r="P55" s="205">
        <v>194</v>
      </c>
      <c r="Q55" s="206">
        <v>0</v>
      </c>
    </row>
    <row r="56" spans="1:17" ht="22.5" customHeight="1">
      <c r="A56" s="103" t="s">
        <v>276</v>
      </c>
      <c r="B56" s="197">
        <f t="shared" si="1"/>
        <v>2111</v>
      </c>
      <c r="C56" s="204">
        <f t="shared" si="7"/>
        <v>0</v>
      </c>
      <c r="D56" s="205">
        <f t="shared" si="8"/>
        <v>2111</v>
      </c>
      <c r="E56" s="206">
        <f t="shared" si="9"/>
        <v>0</v>
      </c>
      <c r="F56" s="192">
        <f t="shared" si="10"/>
        <v>0</v>
      </c>
      <c r="G56" s="204">
        <v>0</v>
      </c>
      <c r="H56" s="205">
        <v>0</v>
      </c>
      <c r="I56" s="206">
        <v>0</v>
      </c>
      <c r="J56" s="197">
        <f t="shared" si="11"/>
        <v>564</v>
      </c>
      <c r="K56" s="204">
        <v>0</v>
      </c>
      <c r="L56" s="205">
        <v>564</v>
      </c>
      <c r="M56" s="206">
        <v>0</v>
      </c>
      <c r="N56" s="192">
        <f t="shared" si="12"/>
        <v>1547</v>
      </c>
      <c r="O56" s="204">
        <v>0</v>
      </c>
      <c r="P56" s="205">
        <v>1547</v>
      </c>
      <c r="Q56" s="206">
        <v>0</v>
      </c>
    </row>
    <row r="57" spans="1:17" ht="22.5" customHeight="1">
      <c r="A57" s="149" t="s">
        <v>277</v>
      </c>
      <c r="B57" s="198">
        <f t="shared" si="1"/>
        <v>803</v>
      </c>
      <c r="C57" s="207">
        <f t="shared" si="7"/>
        <v>0</v>
      </c>
      <c r="D57" s="208">
        <f t="shared" si="8"/>
        <v>803</v>
      </c>
      <c r="E57" s="209">
        <f t="shared" si="9"/>
        <v>0</v>
      </c>
      <c r="F57" s="193">
        <f t="shared" si="10"/>
        <v>0</v>
      </c>
      <c r="G57" s="207">
        <v>0</v>
      </c>
      <c r="H57" s="208">
        <v>0</v>
      </c>
      <c r="I57" s="209">
        <v>0</v>
      </c>
      <c r="J57" s="198">
        <f t="shared" si="11"/>
        <v>562</v>
      </c>
      <c r="K57" s="207">
        <v>0</v>
      </c>
      <c r="L57" s="208">
        <v>562</v>
      </c>
      <c r="M57" s="209">
        <v>0</v>
      </c>
      <c r="N57" s="193">
        <f t="shared" si="12"/>
        <v>241</v>
      </c>
      <c r="O57" s="207">
        <v>0</v>
      </c>
      <c r="P57" s="208">
        <v>241</v>
      </c>
      <c r="Q57" s="209">
        <v>0</v>
      </c>
    </row>
    <row r="58" spans="1:17" ht="22.5" customHeight="1">
      <c r="A58" s="150" t="s">
        <v>278</v>
      </c>
      <c r="B58" s="199">
        <f t="shared" si="1"/>
        <v>1271</v>
      </c>
      <c r="C58" s="210">
        <f t="shared" si="7"/>
        <v>0</v>
      </c>
      <c r="D58" s="211">
        <f t="shared" si="8"/>
        <v>1271</v>
      </c>
      <c r="E58" s="212">
        <f t="shared" si="9"/>
        <v>0</v>
      </c>
      <c r="F58" s="194">
        <f t="shared" si="10"/>
        <v>266</v>
      </c>
      <c r="G58" s="210">
        <v>0</v>
      </c>
      <c r="H58" s="211">
        <v>266</v>
      </c>
      <c r="I58" s="212">
        <v>0</v>
      </c>
      <c r="J58" s="199">
        <f t="shared" si="11"/>
        <v>623</v>
      </c>
      <c r="K58" s="210">
        <v>0</v>
      </c>
      <c r="L58" s="211">
        <v>623</v>
      </c>
      <c r="M58" s="212">
        <v>0</v>
      </c>
      <c r="N58" s="194">
        <f t="shared" si="12"/>
        <v>382</v>
      </c>
      <c r="O58" s="210">
        <v>0</v>
      </c>
      <c r="P58" s="211">
        <v>382</v>
      </c>
      <c r="Q58" s="212">
        <v>0</v>
      </c>
    </row>
    <row r="59" spans="1:17" ht="22.5" customHeight="1">
      <c r="A59" s="103" t="s">
        <v>279</v>
      </c>
      <c r="B59" s="197">
        <f aca="true" t="shared" si="13" ref="B59:B72">SUM(C59:E59)</f>
        <v>200</v>
      </c>
      <c r="C59" s="204">
        <f t="shared" si="7"/>
        <v>0</v>
      </c>
      <c r="D59" s="205">
        <f t="shared" si="8"/>
        <v>200</v>
      </c>
      <c r="E59" s="206">
        <f t="shared" si="9"/>
        <v>0</v>
      </c>
      <c r="F59" s="192">
        <f t="shared" si="10"/>
        <v>42</v>
      </c>
      <c r="G59" s="204">
        <v>0</v>
      </c>
      <c r="H59" s="205">
        <v>42</v>
      </c>
      <c r="I59" s="206">
        <v>0</v>
      </c>
      <c r="J59" s="197">
        <f t="shared" si="11"/>
        <v>98</v>
      </c>
      <c r="K59" s="204">
        <v>0</v>
      </c>
      <c r="L59" s="205">
        <v>98</v>
      </c>
      <c r="M59" s="206">
        <v>0</v>
      </c>
      <c r="N59" s="192">
        <f t="shared" si="12"/>
        <v>60</v>
      </c>
      <c r="O59" s="204">
        <v>0</v>
      </c>
      <c r="P59" s="205">
        <v>60</v>
      </c>
      <c r="Q59" s="206">
        <v>0</v>
      </c>
    </row>
    <row r="60" spans="1:17" ht="22.5" customHeight="1">
      <c r="A60" s="103" t="s">
        <v>280</v>
      </c>
      <c r="B60" s="197">
        <f t="shared" si="13"/>
        <v>955</v>
      </c>
      <c r="C60" s="204">
        <f t="shared" si="7"/>
        <v>0</v>
      </c>
      <c r="D60" s="205">
        <f t="shared" si="8"/>
        <v>862</v>
      </c>
      <c r="E60" s="206">
        <f t="shared" si="9"/>
        <v>93</v>
      </c>
      <c r="F60" s="192">
        <f t="shared" si="10"/>
        <v>0</v>
      </c>
      <c r="G60" s="204">
        <v>0</v>
      </c>
      <c r="H60" s="205">
        <v>0</v>
      </c>
      <c r="I60" s="206">
        <v>0</v>
      </c>
      <c r="J60" s="197">
        <f t="shared" si="11"/>
        <v>955</v>
      </c>
      <c r="K60" s="204">
        <v>0</v>
      </c>
      <c r="L60" s="205">
        <v>862</v>
      </c>
      <c r="M60" s="206">
        <v>93</v>
      </c>
      <c r="N60" s="192">
        <f t="shared" si="12"/>
        <v>0</v>
      </c>
      <c r="O60" s="204">
        <v>0</v>
      </c>
      <c r="P60" s="205">
        <v>0</v>
      </c>
      <c r="Q60" s="206">
        <v>0</v>
      </c>
    </row>
    <row r="61" spans="1:17" ht="22.5" customHeight="1">
      <c r="A61" s="103" t="s">
        <v>281</v>
      </c>
      <c r="B61" s="197">
        <f t="shared" si="13"/>
        <v>1763</v>
      </c>
      <c r="C61" s="204">
        <f t="shared" si="7"/>
        <v>0</v>
      </c>
      <c r="D61" s="205">
        <f t="shared" si="8"/>
        <v>1626</v>
      </c>
      <c r="E61" s="206">
        <f t="shared" si="9"/>
        <v>137</v>
      </c>
      <c r="F61" s="192">
        <f t="shared" si="10"/>
        <v>0</v>
      </c>
      <c r="G61" s="204">
        <v>0</v>
      </c>
      <c r="H61" s="205">
        <v>0</v>
      </c>
      <c r="I61" s="206">
        <v>0</v>
      </c>
      <c r="J61" s="197">
        <f t="shared" si="11"/>
        <v>1763</v>
      </c>
      <c r="K61" s="204">
        <v>0</v>
      </c>
      <c r="L61" s="205">
        <v>1626</v>
      </c>
      <c r="M61" s="206">
        <v>137</v>
      </c>
      <c r="N61" s="192">
        <f t="shared" si="12"/>
        <v>0</v>
      </c>
      <c r="O61" s="204">
        <v>0</v>
      </c>
      <c r="P61" s="205">
        <v>0</v>
      </c>
      <c r="Q61" s="206">
        <v>0</v>
      </c>
    </row>
    <row r="62" spans="1:17" ht="22.5" customHeight="1">
      <c r="A62" s="149" t="s">
        <v>282</v>
      </c>
      <c r="B62" s="198">
        <f t="shared" si="13"/>
        <v>2115</v>
      </c>
      <c r="C62" s="207">
        <f t="shared" si="7"/>
        <v>220</v>
      </c>
      <c r="D62" s="208">
        <f t="shared" si="8"/>
        <v>1655</v>
      </c>
      <c r="E62" s="209">
        <f t="shared" si="9"/>
        <v>240</v>
      </c>
      <c r="F62" s="193">
        <f t="shared" si="10"/>
        <v>2115</v>
      </c>
      <c r="G62" s="207">
        <v>220</v>
      </c>
      <c r="H62" s="208">
        <v>1655</v>
      </c>
      <c r="I62" s="209">
        <v>240</v>
      </c>
      <c r="J62" s="198">
        <f t="shared" si="11"/>
        <v>0</v>
      </c>
      <c r="K62" s="207">
        <v>0</v>
      </c>
      <c r="L62" s="208">
        <v>0</v>
      </c>
      <c r="M62" s="209">
        <v>0</v>
      </c>
      <c r="N62" s="193">
        <f t="shared" si="12"/>
        <v>0</v>
      </c>
      <c r="O62" s="207">
        <v>0</v>
      </c>
      <c r="P62" s="208">
        <v>0</v>
      </c>
      <c r="Q62" s="209">
        <v>0</v>
      </c>
    </row>
    <row r="63" spans="1:17" ht="22.5" customHeight="1">
      <c r="A63" s="150" t="s">
        <v>283</v>
      </c>
      <c r="B63" s="199">
        <f t="shared" si="13"/>
        <v>1956</v>
      </c>
      <c r="C63" s="210">
        <f t="shared" si="7"/>
        <v>229</v>
      </c>
      <c r="D63" s="211">
        <f t="shared" si="8"/>
        <v>1451</v>
      </c>
      <c r="E63" s="212">
        <f t="shared" si="9"/>
        <v>276</v>
      </c>
      <c r="F63" s="194">
        <f t="shared" si="10"/>
        <v>1956</v>
      </c>
      <c r="G63" s="210">
        <v>229</v>
      </c>
      <c r="H63" s="211">
        <v>1451</v>
      </c>
      <c r="I63" s="212">
        <v>276</v>
      </c>
      <c r="J63" s="199">
        <f t="shared" si="11"/>
        <v>0</v>
      </c>
      <c r="K63" s="210">
        <v>0</v>
      </c>
      <c r="L63" s="211">
        <v>0</v>
      </c>
      <c r="M63" s="212">
        <v>0</v>
      </c>
      <c r="N63" s="194">
        <f t="shared" si="12"/>
        <v>0</v>
      </c>
      <c r="O63" s="210">
        <v>0</v>
      </c>
      <c r="P63" s="211">
        <v>0</v>
      </c>
      <c r="Q63" s="212">
        <v>0</v>
      </c>
    </row>
    <row r="64" spans="1:17" ht="22.5" customHeight="1">
      <c r="A64" s="103" t="s">
        <v>284</v>
      </c>
      <c r="B64" s="197">
        <f t="shared" si="13"/>
        <v>2384</v>
      </c>
      <c r="C64" s="204">
        <f t="shared" si="7"/>
        <v>118</v>
      </c>
      <c r="D64" s="205">
        <f t="shared" si="8"/>
        <v>1954</v>
      </c>
      <c r="E64" s="206">
        <f t="shared" si="9"/>
        <v>312</v>
      </c>
      <c r="F64" s="192">
        <f t="shared" si="10"/>
        <v>132</v>
      </c>
      <c r="G64" s="204">
        <v>118</v>
      </c>
      <c r="H64" s="205">
        <v>0</v>
      </c>
      <c r="I64" s="206">
        <v>14</v>
      </c>
      <c r="J64" s="197">
        <f t="shared" si="11"/>
        <v>2252</v>
      </c>
      <c r="K64" s="204">
        <v>0</v>
      </c>
      <c r="L64" s="205">
        <v>1954</v>
      </c>
      <c r="M64" s="206">
        <v>298</v>
      </c>
      <c r="N64" s="192">
        <f t="shared" si="12"/>
        <v>0</v>
      </c>
      <c r="O64" s="204">
        <v>0</v>
      </c>
      <c r="P64" s="205">
        <v>0</v>
      </c>
      <c r="Q64" s="206">
        <v>0</v>
      </c>
    </row>
    <row r="65" spans="1:17" ht="22.5" customHeight="1">
      <c r="A65" s="103" t="s">
        <v>285</v>
      </c>
      <c r="B65" s="197">
        <f t="shared" si="13"/>
        <v>1524</v>
      </c>
      <c r="C65" s="204">
        <f t="shared" si="7"/>
        <v>540</v>
      </c>
      <c r="D65" s="205">
        <f t="shared" si="8"/>
        <v>923</v>
      </c>
      <c r="E65" s="206">
        <f t="shared" si="9"/>
        <v>61</v>
      </c>
      <c r="F65" s="192">
        <f t="shared" si="10"/>
        <v>579</v>
      </c>
      <c r="G65" s="204">
        <v>540</v>
      </c>
      <c r="H65" s="205">
        <v>0</v>
      </c>
      <c r="I65" s="206">
        <v>39</v>
      </c>
      <c r="J65" s="197">
        <f t="shared" si="11"/>
        <v>945</v>
      </c>
      <c r="K65" s="204">
        <v>0</v>
      </c>
      <c r="L65" s="205">
        <v>923</v>
      </c>
      <c r="M65" s="206">
        <v>22</v>
      </c>
      <c r="N65" s="192">
        <f t="shared" si="12"/>
        <v>0</v>
      </c>
      <c r="O65" s="204">
        <v>0</v>
      </c>
      <c r="P65" s="205">
        <v>0</v>
      </c>
      <c r="Q65" s="206">
        <v>0</v>
      </c>
    </row>
    <row r="66" spans="1:17" ht="22.5" customHeight="1">
      <c r="A66" s="103" t="s">
        <v>286</v>
      </c>
      <c r="B66" s="197">
        <f t="shared" si="13"/>
        <v>1069</v>
      </c>
      <c r="C66" s="204">
        <f t="shared" si="7"/>
        <v>173</v>
      </c>
      <c r="D66" s="205">
        <f t="shared" si="8"/>
        <v>837</v>
      </c>
      <c r="E66" s="206">
        <f t="shared" si="9"/>
        <v>59</v>
      </c>
      <c r="F66" s="192">
        <f t="shared" si="10"/>
        <v>173</v>
      </c>
      <c r="G66" s="204">
        <v>173</v>
      </c>
      <c r="H66" s="205">
        <v>0</v>
      </c>
      <c r="I66" s="206">
        <v>0</v>
      </c>
      <c r="J66" s="197">
        <f t="shared" si="11"/>
        <v>896</v>
      </c>
      <c r="K66" s="204">
        <v>0</v>
      </c>
      <c r="L66" s="205">
        <v>837</v>
      </c>
      <c r="M66" s="206">
        <v>59</v>
      </c>
      <c r="N66" s="192">
        <f t="shared" si="12"/>
        <v>0</v>
      </c>
      <c r="O66" s="204">
        <v>0</v>
      </c>
      <c r="P66" s="205">
        <v>0</v>
      </c>
      <c r="Q66" s="206">
        <v>0</v>
      </c>
    </row>
    <row r="67" spans="1:17" ht="22.5" customHeight="1">
      <c r="A67" s="149" t="s">
        <v>287</v>
      </c>
      <c r="B67" s="198">
        <f t="shared" si="13"/>
        <v>590</v>
      </c>
      <c r="C67" s="207">
        <f t="shared" si="7"/>
        <v>138</v>
      </c>
      <c r="D67" s="208">
        <f t="shared" si="8"/>
        <v>419</v>
      </c>
      <c r="E67" s="209">
        <f t="shared" si="9"/>
        <v>33</v>
      </c>
      <c r="F67" s="193">
        <f t="shared" si="10"/>
        <v>138</v>
      </c>
      <c r="G67" s="207">
        <v>138</v>
      </c>
      <c r="H67" s="208">
        <v>0</v>
      </c>
      <c r="I67" s="209">
        <v>0</v>
      </c>
      <c r="J67" s="198">
        <f t="shared" si="11"/>
        <v>452</v>
      </c>
      <c r="K67" s="207">
        <v>0</v>
      </c>
      <c r="L67" s="208">
        <v>419</v>
      </c>
      <c r="M67" s="209">
        <v>33</v>
      </c>
      <c r="N67" s="193">
        <f t="shared" si="12"/>
        <v>0</v>
      </c>
      <c r="O67" s="207">
        <v>0</v>
      </c>
      <c r="P67" s="208">
        <v>0</v>
      </c>
      <c r="Q67" s="209">
        <v>0</v>
      </c>
    </row>
    <row r="68" spans="1:17" ht="22.5" customHeight="1">
      <c r="A68" s="150" t="s">
        <v>288</v>
      </c>
      <c r="B68" s="199">
        <f t="shared" si="13"/>
        <v>1488</v>
      </c>
      <c r="C68" s="210">
        <f t="shared" si="7"/>
        <v>0</v>
      </c>
      <c r="D68" s="211">
        <f t="shared" si="8"/>
        <v>1362</v>
      </c>
      <c r="E68" s="212">
        <f t="shared" si="9"/>
        <v>126</v>
      </c>
      <c r="F68" s="194">
        <f t="shared" si="10"/>
        <v>75</v>
      </c>
      <c r="G68" s="210">
        <v>0</v>
      </c>
      <c r="H68" s="211">
        <v>0</v>
      </c>
      <c r="I68" s="212">
        <v>75</v>
      </c>
      <c r="J68" s="199">
        <f t="shared" si="11"/>
        <v>1413</v>
      </c>
      <c r="K68" s="210">
        <v>0</v>
      </c>
      <c r="L68" s="211">
        <v>1362</v>
      </c>
      <c r="M68" s="212">
        <v>51</v>
      </c>
      <c r="N68" s="194">
        <f t="shared" si="12"/>
        <v>0</v>
      </c>
      <c r="O68" s="210">
        <v>0</v>
      </c>
      <c r="P68" s="211">
        <v>0</v>
      </c>
      <c r="Q68" s="212">
        <v>0</v>
      </c>
    </row>
    <row r="69" spans="1:17" ht="22.5" customHeight="1">
      <c r="A69" s="103" t="s">
        <v>289</v>
      </c>
      <c r="B69" s="197">
        <f t="shared" si="13"/>
        <v>2686</v>
      </c>
      <c r="C69" s="204">
        <f t="shared" si="7"/>
        <v>97</v>
      </c>
      <c r="D69" s="205">
        <f t="shared" si="8"/>
        <v>2264</v>
      </c>
      <c r="E69" s="206">
        <f t="shared" si="9"/>
        <v>325</v>
      </c>
      <c r="F69" s="192">
        <f t="shared" si="10"/>
        <v>66</v>
      </c>
      <c r="G69" s="204">
        <v>66</v>
      </c>
      <c r="H69" s="205">
        <v>0</v>
      </c>
      <c r="I69" s="206">
        <v>0</v>
      </c>
      <c r="J69" s="197">
        <f t="shared" si="11"/>
        <v>2357</v>
      </c>
      <c r="K69" s="204">
        <v>31</v>
      </c>
      <c r="L69" s="205">
        <v>2227</v>
      </c>
      <c r="M69" s="206">
        <v>99</v>
      </c>
      <c r="N69" s="192">
        <f t="shared" si="12"/>
        <v>263</v>
      </c>
      <c r="O69" s="204">
        <v>0</v>
      </c>
      <c r="P69" s="205">
        <v>37</v>
      </c>
      <c r="Q69" s="206">
        <v>226</v>
      </c>
    </row>
    <row r="70" spans="1:17" ht="22.5" customHeight="1">
      <c r="A70" s="103" t="s">
        <v>290</v>
      </c>
      <c r="B70" s="197">
        <f t="shared" si="13"/>
        <v>212</v>
      </c>
      <c r="C70" s="204">
        <f t="shared" si="7"/>
        <v>0</v>
      </c>
      <c r="D70" s="205">
        <f t="shared" si="8"/>
        <v>199</v>
      </c>
      <c r="E70" s="206">
        <f t="shared" si="9"/>
        <v>13</v>
      </c>
      <c r="F70" s="192">
        <f t="shared" si="10"/>
        <v>0</v>
      </c>
      <c r="G70" s="204">
        <v>0</v>
      </c>
      <c r="H70" s="205">
        <v>0</v>
      </c>
      <c r="I70" s="206">
        <v>0</v>
      </c>
      <c r="J70" s="197">
        <f t="shared" si="11"/>
        <v>17</v>
      </c>
      <c r="K70" s="204">
        <v>0</v>
      </c>
      <c r="L70" s="205">
        <v>17</v>
      </c>
      <c r="M70" s="206">
        <v>0</v>
      </c>
      <c r="N70" s="192">
        <f t="shared" si="12"/>
        <v>195</v>
      </c>
      <c r="O70" s="204">
        <v>0</v>
      </c>
      <c r="P70" s="205">
        <v>182</v>
      </c>
      <c r="Q70" s="206">
        <v>13</v>
      </c>
    </row>
    <row r="71" spans="1:17" ht="22.5" customHeight="1">
      <c r="A71" s="103" t="s">
        <v>291</v>
      </c>
      <c r="B71" s="197">
        <f t="shared" si="13"/>
        <v>155</v>
      </c>
      <c r="C71" s="204">
        <f t="shared" si="7"/>
        <v>0</v>
      </c>
      <c r="D71" s="205">
        <f t="shared" si="8"/>
        <v>146</v>
      </c>
      <c r="E71" s="206">
        <f t="shared" si="9"/>
        <v>9</v>
      </c>
      <c r="F71" s="192">
        <f t="shared" si="10"/>
        <v>0</v>
      </c>
      <c r="G71" s="204">
        <v>0</v>
      </c>
      <c r="H71" s="205">
        <v>0</v>
      </c>
      <c r="I71" s="206">
        <v>0</v>
      </c>
      <c r="J71" s="197">
        <f t="shared" si="11"/>
        <v>12</v>
      </c>
      <c r="K71" s="204">
        <v>0</v>
      </c>
      <c r="L71" s="205">
        <v>12</v>
      </c>
      <c r="M71" s="206">
        <v>0</v>
      </c>
      <c r="N71" s="192">
        <f t="shared" si="12"/>
        <v>143</v>
      </c>
      <c r="O71" s="204">
        <v>0</v>
      </c>
      <c r="P71" s="205">
        <v>134</v>
      </c>
      <c r="Q71" s="206">
        <v>9</v>
      </c>
    </row>
    <row r="72" spans="1:17" ht="22.5" customHeight="1">
      <c r="A72" s="149" t="s">
        <v>292</v>
      </c>
      <c r="B72" s="198">
        <f t="shared" si="13"/>
        <v>49</v>
      </c>
      <c r="C72" s="207">
        <f t="shared" si="7"/>
        <v>0</v>
      </c>
      <c r="D72" s="208">
        <f t="shared" si="8"/>
        <v>45</v>
      </c>
      <c r="E72" s="209">
        <f t="shared" si="9"/>
        <v>4</v>
      </c>
      <c r="F72" s="193">
        <f t="shared" si="10"/>
        <v>0</v>
      </c>
      <c r="G72" s="207">
        <v>0</v>
      </c>
      <c r="H72" s="208">
        <v>0</v>
      </c>
      <c r="I72" s="209">
        <v>0</v>
      </c>
      <c r="J72" s="198">
        <f t="shared" si="11"/>
        <v>4</v>
      </c>
      <c r="K72" s="207">
        <v>0</v>
      </c>
      <c r="L72" s="208">
        <v>4</v>
      </c>
      <c r="M72" s="209">
        <v>0</v>
      </c>
      <c r="N72" s="193">
        <f t="shared" si="12"/>
        <v>45</v>
      </c>
      <c r="O72" s="207">
        <v>0</v>
      </c>
      <c r="P72" s="208">
        <v>41</v>
      </c>
      <c r="Q72" s="209">
        <v>4</v>
      </c>
    </row>
    <row r="73" spans="1:17" ht="22.5" customHeight="1" thickBot="1">
      <c r="A73" s="103" t="s">
        <v>293</v>
      </c>
      <c r="B73" s="197">
        <f t="shared" si="1"/>
        <v>193</v>
      </c>
      <c r="C73" s="204">
        <f t="shared" si="7"/>
        <v>0</v>
      </c>
      <c r="D73" s="205">
        <f t="shared" si="8"/>
        <v>193</v>
      </c>
      <c r="E73" s="206">
        <f t="shared" si="9"/>
        <v>0</v>
      </c>
      <c r="F73" s="192">
        <f t="shared" si="10"/>
        <v>193</v>
      </c>
      <c r="G73" s="204">
        <v>0</v>
      </c>
      <c r="H73" s="205">
        <v>193</v>
      </c>
      <c r="I73" s="206">
        <v>0</v>
      </c>
      <c r="J73" s="197">
        <f t="shared" si="11"/>
        <v>0</v>
      </c>
      <c r="K73" s="204">
        <v>0</v>
      </c>
      <c r="L73" s="205">
        <v>0</v>
      </c>
      <c r="M73" s="206">
        <v>0</v>
      </c>
      <c r="N73" s="192">
        <f t="shared" si="12"/>
        <v>0</v>
      </c>
      <c r="O73" s="204">
        <v>0</v>
      </c>
      <c r="P73" s="205">
        <v>0</v>
      </c>
      <c r="Q73" s="206">
        <v>0</v>
      </c>
    </row>
    <row r="74" spans="1:17" ht="45" customHeight="1">
      <c r="A74" s="322" t="s">
        <v>38</v>
      </c>
      <c r="B74" s="196">
        <f>SUM(B7:B41)</f>
        <v>269070</v>
      </c>
      <c r="C74" s="201">
        <f aca="true" t="shared" si="14" ref="C74:Q74">SUM(C7:C41)</f>
        <v>18240</v>
      </c>
      <c r="D74" s="202">
        <f t="shared" si="14"/>
        <v>221993</v>
      </c>
      <c r="E74" s="203">
        <f t="shared" si="14"/>
        <v>28837</v>
      </c>
      <c r="F74" s="191">
        <f t="shared" si="14"/>
        <v>119975</v>
      </c>
      <c r="G74" s="201">
        <f t="shared" si="14"/>
        <v>15420</v>
      </c>
      <c r="H74" s="202">
        <f t="shared" si="14"/>
        <v>88423</v>
      </c>
      <c r="I74" s="203">
        <f t="shared" si="14"/>
        <v>16132</v>
      </c>
      <c r="J74" s="196">
        <f t="shared" si="14"/>
        <v>62776</v>
      </c>
      <c r="K74" s="201">
        <f t="shared" si="14"/>
        <v>40</v>
      </c>
      <c r="L74" s="202">
        <f t="shared" si="14"/>
        <v>60003</v>
      </c>
      <c r="M74" s="203">
        <f t="shared" si="14"/>
        <v>2733</v>
      </c>
      <c r="N74" s="191">
        <f t="shared" si="14"/>
        <v>86319</v>
      </c>
      <c r="O74" s="201">
        <f t="shared" si="14"/>
        <v>2780</v>
      </c>
      <c r="P74" s="202">
        <f t="shared" si="14"/>
        <v>73567</v>
      </c>
      <c r="Q74" s="203">
        <f t="shared" si="14"/>
        <v>9972</v>
      </c>
    </row>
    <row r="75" spans="1:17" ht="45" customHeight="1">
      <c r="A75" s="323" t="s">
        <v>37</v>
      </c>
      <c r="B75" s="197">
        <f aca="true" t="shared" si="15" ref="B75:Q75">SUM(B48:B73)</f>
        <v>29224</v>
      </c>
      <c r="C75" s="204">
        <f t="shared" si="15"/>
        <v>1682</v>
      </c>
      <c r="D75" s="205">
        <f t="shared" si="15"/>
        <v>25356</v>
      </c>
      <c r="E75" s="206">
        <f t="shared" si="15"/>
        <v>2186</v>
      </c>
      <c r="F75" s="192">
        <f t="shared" si="15"/>
        <v>5896</v>
      </c>
      <c r="G75" s="204">
        <f t="shared" si="15"/>
        <v>1510</v>
      </c>
      <c r="H75" s="205">
        <f t="shared" si="15"/>
        <v>3742</v>
      </c>
      <c r="I75" s="206">
        <f t="shared" si="15"/>
        <v>644</v>
      </c>
      <c r="J75" s="197">
        <f t="shared" si="15"/>
        <v>19695</v>
      </c>
      <c r="K75" s="204">
        <f t="shared" si="15"/>
        <v>31</v>
      </c>
      <c r="L75" s="205">
        <f t="shared" si="15"/>
        <v>18588</v>
      </c>
      <c r="M75" s="206">
        <f t="shared" si="15"/>
        <v>1076</v>
      </c>
      <c r="N75" s="192">
        <f t="shared" si="15"/>
        <v>3633</v>
      </c>
      <c r="O75" s="204">
        <f t="shared" si="15"/>
        <v>141</v>
      </c>
      <c r="P75" s="205">
        <f t="shared" si="15"/>
        <v>3026</v>
      </c>
      <c r="Q75" s="206">
        <f t="shared" si="15"/>
        <v>466</v>
      </c>
    </row>
    <row r="76" spans="1:17" ht="45" customHeight="1" thickBot="1">
      <c r="A76" s="138" t="s">
        <v>41</v>
      </c>
      <c r="B76" s="200">
        <f>SUM(B74:B75)</f>
        <v>298294</v>
      </c>
      <c r="C76" s="213">
        <f aca="true" t="shared" si="16" ref="C76:Q76">SUM(C74:C75)</f>
        <v>19922</v>
      </c>
      <c r="D76" s="214">
        <f t="shared" si="16"/>
        <v>247349</v>
      </c>
      <c r="E76" s="215">
        <f t="shared" si="16"/>
        <v>31023</v>
      </c>
      <c r="F76" s="195">
        <f t="shared" si="16"/>
        <v>125871</v>
      </c>
      <c r="G76" s="213">
        <f t="shared" si="16"/>
        <v>16930</v>
      </c>
      <c r="H76" s="214">
        <f t="shared" si="16"/>
        <v>92165</v>
      </c>
      <c r="I76" s="215">
        <f t="shared" si="16"/>
        <v>16776</v>
      </c>
      <c r="J76" s="200">
        <f t="shared" si="16"/>
        <v>82471</v>
      </c>
      <c r="K76" s="213">
        <f t="shared" si="16"/>
        <v>71</v>
      </c>
      <c r="L76" s="214">
        <f t="shared" si="16"/>
        <v>78591</v>
      </c>
      <c r="M76" s="215">
        <f t="shared" si="16"/>
        <v>3809</v>
      </c>
      <c r="N76" s="195">
        <f t="shared" si="16"/>
        <v>89952</v>
      </c>
      <c r="O76" s="213">
        <f t="shared" si="16"/>
        <v>2921</v>
      </c>
      <c r="P76" s="214">
        <f t="shared" si="16"/>
        <v>76593</v>
      </c>
      <c r="Q76" s="215">
        <f t="shared" si="16"/>
        <v>10438</v>
      </c>
    </row>
    <row r="77" spans="4:5" ht="32.25" customHeight="1">
      <c r="D77" s="10"/>
      <c r="E77" s="8"/>
    </row>
    <row r="78" ht="14.25">
      <c r="B78" s="15"/>
    </row>
    <row r="79" spans="2:6" ht="14.25">
      <c r="B79" s="15"/>
      <c r="F79" s="15"/>
    </row>
    <row r="80" ht="14.25">
      <c r="B80" s="15"/>
    </row>
  </sheetData>
  <mergeCells count="38">
    <mergeCell ref="A44:A47"/>
    <mergeCell ref="Q46:Q47"/>
    <mergeCell ref="A3:A6"/>
    <mergeCell ref="C5:C6"/>
    <mergeCell ref="D5:D6"/>
    <mergeCell ref="E5:E6"/>
    <mergeCell ref="B4:B6"/>
    <mergeCell ref="C4:E4"/>
    <mergeCell ref="M46:M47"/>
    <mergeCell ref="N46:N47"/>
    <mergeCell ref="O46:O47"/>
    <mergeCell ref="P46:P47"/>
    <mergeCell ref="G5:G6"/>
    <mergeCell ref="H5:H6"/>
    <mergeCell ref="I5:I6"/>
    <mergeCell ref="H46:H47"/>
    <mergeCell ref="I46:I47"/>
    <mergeCell ref="J46:J47"/>
    <mergeCell ref="K46:K47"/>
    <mergeCell ref="L46:L47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B3:Q3"/>
    <mergeCell ref="B44:Q44"/>
    <mergeCell ref="B45:B47"/>
    <mergeCell ref="C45:E45"/>
    <mergeCell ref="C46:C47"/>
    <mergeCell ref="D46:D47"/>
    <mergeCell ref="E46:E47"/>
    <mergeCell ref="F46:F47"/>
    <mergeCell ref="G46:G47"/>
  </mergeCells>
  <printOptions horizontalCentered="1"/>
  <pageMargins left="0.5905511811023623" right="0.5905511811023623" top="0.5905511811023623" bottom="0.5905511811023623" header="0.3937007874015748" footer="0.3937007874015748"/>
  <pageSetup firstPageNumber="33" useFirstPageNumber="1" fitToHeight="2" fitToWidth="2" horizontalDpi="600" verticalDpi="600" orientation="portrait" pageOrder="overThenDown" paperSize="9" scale="85" r:id="rId1"/>
  <headerFooter alignWithMargins="0">
    <oddFooter>&amp;C&amp;P</oddFooter>
  </headerFooter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2010-03-17T01:29:08Z</cp:lastPrinted>
  <dcterms:created xsi:type="dcterms:W3CDTF">2001-11-13T13:27:45Z</dcterms:created>
  <dcterms:modified xsi:type="dcterms:W3CDTF">2010-03-29T02:16:50Z</dcterms:modified>
  <cp:category/>
  <cp:version/>
  <cp:contentType/>
  <cp:contentStatus/>
</cp:coreProperties>
</file>